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6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1" i="4" l="1"/>
  <c r="F14" i="7" l="1"/>
  <c r="F15" i="7"/>
  <c r="F16" i="7"/>
  <c r="F17" i="7"/>
  <c r="F18" i="7"/>
  <c r="F9" i="7"/>
  <c r="F10" i="7"/>
  <c r="F11" i="7"/>
  <c r="F12" i="7"/>
  <c r="F13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8" i="2"/>
  <c r="E31" i="19" l="1"/>
  <c r="C36" i="19" l="1"/>
  <c r="E36" i="19" s="1"/>
  <c r="F2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2" l="1"/>
  <c r="F24" i="2"/>
  <c r="F25" i="2"/>
  <c r="C9" i="12" l="1"/>
  <c r="C11" i="12" s="1"/>
  <c r="C31" i="8" s="1"/>
  <c r="E31" i="8" s="1"/>
  <c r="F8" i="7" l="1"/>
  <c r="F19" i="7" s="1"/>
  <c r="F26" i="2" l="1"/>
  <c r="C9" i="10" s="1"/>
  <c r="C15" i="11" l="1"/>
  <c r="C28" i="8" s="1"/>
  <c r="C17" i="4"/>
  <c r="C26" i="8" s="1"/>
  <c r="C27" i="3"/>
  <c r="C24" i="8" s="1"/>
  <c r="F21" i="7"/>
  <c r="C18" i="8" s="1"/>
  <c r="C21" i="3"/>
  <c r="C23" i="8" s="1"/>
  <c r="C10" i="3"/>
  <c r="C21" i="8" s="1"/>
  <c r="C25" i="8"/>
  <c r="C10" i="10"/>
  <c r="C17" i="8" s="1"/>
  <c r="F2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<sst xmlns="http://schemas.openxmlformats.org/spreadsheetml/2006/main" count="460" uniqueCount="218">
  <si>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</si>
  <si>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</si>
  <si>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</si>
  <si>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</si>
  <si>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</si>
  <si>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</si>
  <si>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</si>
  <si>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</si>
  <si>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</si>
  <si>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</si>
  <si>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</si>
  <si>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</si>
  <si>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</si>
  <si>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</si>
  <si>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</si>
  <si>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</si>
  <si>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</si>
  <si>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</si>
  <si>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</si>
  <si>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</si>
  <si>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</si>
  <si>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</si>
  <si>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</si>
  <si>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</si>
  <si>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</si>
  <si>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</si>
  <si>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</si>
  <si>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</si>
  <si>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</si>
  <si>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</si>
  <si>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</si>
  <si>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</si>
  <si>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</si>
  <si>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</si>
  <si>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</si>
  <si>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</si>
  <si>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</si>
  <si>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</si>
  <si>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</si>
  <si>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</si>
  <si>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</si>
  <si>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</si>
  <si>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</si>
  <si>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</si>
  <si>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</si>
  <si>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</si>
  <si>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</si>
  <si>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</si>
  <si>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</si>
  <si>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</si>
  <si>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</si>
  <si>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</si>
  <si>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</si>
  <si>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</si>
  <si>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</si>
  <si>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</si>
  <si>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</si>
  <si>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</si>
  <si>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</si>
  <si>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</si>
  <si>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</si>
  <si>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</si>
  <si>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</si>
  <si>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</si>
  <si>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</si>
  <si>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</si>
  <si>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</si>
  <si>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</si>
  <si>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</si>
  <si>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</si>
  <si>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</si>
  <si>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</si>
  <si>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</si>
  <si>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</si>
  <si>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</si>
  <si>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</si>
  <si>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</si>
  <si>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</si>
  <si>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</si>
  <si>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</si>
  <si>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</si>
  <si>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</si>
  <si>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</si>
  <si>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</si>
  <si>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</si>
  <si>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</si>
  <si>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</si>
  <si>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</si>
  <si>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</si>
  <si>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</si>
  <si>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</si>
  <si>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</si>
  <si>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</si>
  <si>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</si>
  <si>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</si>
  <si>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</si>
  <si>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</si>
  <si>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</si>
  <si>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</si>
  <si>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</si>
  <si>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</si>
  <si>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</si>
  <si>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</si>
  <si>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</si>
  <si>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</si>
  <si>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</si>
  <si>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</si>
  <si>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</si>
  <si>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</si>
  <si>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</si>
  <si>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</si>
  <si>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</si>
  <si>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</si>
  <si>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</si>
  <si>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</si>
  <si>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</si>
  <si>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</si>
  <si>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</si>
  <si>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</si>
  <si>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</si>
  <si>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</si>
  <si>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</si>
  <si>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</si>
  <si>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</si>
  <si>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</si>
  <si>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</si>
  <si>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</si>
  <si>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</si>
  <si>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</si>
  <si>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</si>
  <si>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</si>
  <si>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</si>
  <si>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</si>
  <si>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</si>
  <si>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</si>
  <si>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</si>
  <si>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</si>
  <si>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</si>
  <si>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</si>
  <si>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</si>
  <si>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</si>
  <si>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</si>
  <si>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</si>
  <si>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</si>
  <si>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</si>
  <si>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</si>
  <si>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</si>
  <si>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</si>
  <si>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</si>
  <si>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</si>
  <si>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</si>
  <si>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</si>
  <si>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</si>
  <si>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</si>
  <si>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</si>
  <si>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</si>
  <si>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</si>
  <si>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</si>
  <si>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</si>
  <si>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</si>
  <si>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</si>
  <si>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</si>
  <si>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</si>
  <si>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</si>
  <si>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</si>
  <si>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</si>
  <si>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</si>
  <si>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</si>
  <si>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</si>
  <si>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</si>
  <si>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</si>
  <si>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</si>
  <si>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</si>
  <si>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</si>
  <si>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</si>
  <si>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</si>
  <si>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</si>
  <si>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</si>
  <si>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</si>
  <si>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</si>
  <si>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Instrumenter (flowmåler+tryk transducer+alarmer)</t>
  </si>
  <si>
    <t>2014</t>
  </si>
  <si>
    <t>10</t>
  </si>
  <si>
    <t>SRO-anlæg, vandværk</t>
  </si>
  <si>
    <t>Ø 50mm &lt; Ledningsnet ≤ Ø110 mm</t>
  </si>
  <si>
    <t>75</t>
  </si>
  <si>
    <t>Lager</t>
  </si>
  <si>
    <t>Køretøjer, små lastvogne (&lt; 3.500 kg.)</t>
  </si>
  <si>
    <t>5</t>
  </si>
  <si>
    <t>Køretøjer, entreprenørmaskiner</t>
  </si>
  <si>
    <t>Boring (inkl. etablering, forerør, filter og prøvepumpning)</t>
  </si>
  <si>
    <t>30</t>
  </si>
  <si>
    <t>Filteranlæg, åbne filtre, dobbelt filtrering, Mek./EL</t>
  </si>
  <si>
    <t>25</t>
  </si>
  <si>
    <t>Administrationbygninger</t>
  </si>
  <si>
    <t>Arbejdsplads</t>
  </si>
  <si>
    <t>Sikring, mindre avanceret (hegne, porte), Mek./EL</t>
  </si>
  <si>
    <t>Filteranlæg, åbne filtre, enkelt filtrering, Mek./EL</t>
  </si>
  <si>
    <t>EPA-net, ledningsnetmodel</t>
  </si>
  <si>
    <t>Udviklings-/ renoveringsplan</t>
  </si>
  <si>
    <t>Plastrørssvejser</t>
  </si>
  <si>
    <t>Asfalt</t>
  </si>
  <si>
    <t>Tjenestemandspensioner</t>
  </si>
  <si>
    <t>Ejendomsskatter</t>
  </si>
  <si>
    <t>2015</t>
  </si>
  <si>
    <t>Målere, asfalt arbejde, brønde/karme m.m.</t>
  </si>
  <si>
    <t>IT</t>
  </si>
  <si>
    <t>2016</t>
  </si>
  <si>
    <t>Ledelsessystem</t>
  </si>
  <si>
    <t>SMS-tjeneste</t>
  </si>
  <si>
    <t>Grundvandsbeskyttelse</t>
  </si>
  <si>
    <t>Dokumenteret Drikkevandssikkerhed (DDS)</t>
  </si>
  <si>
    <t>IT mv</t>
  </si>
  <si>
    <t>Horsens Vand AS</t>
  </si>
  <si>
    <t>V097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</si>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</sst>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Horsens Vand AS</v>
      </c>
      <c r="B1" s="56"/>
      <c r="C1" s="56"/>
      <c r="D1" s="56"/>
      <c r="E1" s="56"/>
    </row>
    <row r="2" spans="1:5" x14ac:dyDescent="0.25">
      <c r="A2" s="220" t="str">
        <f>'1. Forside'!A2</f>
        <v>V097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208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209</v>
      </c>
      <c r="C8" s="51">
        <v>75000</v>
      </c>
      <c r="D8" s="190" t="s">
        <v>0</v>
      </c>
      <c r="E8" s="56"/>
    </row>
    <row r="9" spans="1:5" x14ac:dyDescent="0.25">
      <c r="A9" s="56"/>
      <c r="B9" s="212" t="s">
        <v>210</v>
      </c>
      <c r="C9" s="51">
        <v>1350000</v>
      </c>
      <c r="D9" s="190" t="s">
        <v>0</v>
      </c>
      <c r="E9" s="56"/>
    </row>
    <row r="10" spans="1:5" x14ac:dyDescent="0.25">
      <c r="A10" s="56"/>
      <c r="B10" s="212" t="s">
        <v>211</v>
      </c>
      <c r="C10" s="51">
        <v>50000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1525000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0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0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Horsens Vand AS</v>
      </c>
      <c r="B1" s="26"/>
      <c r="C1" s="26"/>
      <c r="D1" s="26"/>
      <c r="E1" s="26"/>
    </row>
    <row r="2" spans="1:5" x14ac:dyDescent="0.25">
      <c r="A2" s="221" t="str">
        <f>'1. Forside'!A2</f>
        <v>V097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73750.460000000006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371361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-297610.53999999998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-620375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-474713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-145662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Horsens Vand AS</v>
      </c>
      <c r="B1" s="26"/>
      <c r="C1" s="26"/>
      <c r="D1" s="26"/>
      <c r="E1" s="26"/>
    </row>
    <row r="2" spans="1:5" x14ac:dyDescent="0.25">
      <c r="A2" s="221" t="str">
        <f>'1. Forside'!A2</f>
        <v>V097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-33474794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-16367907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-17106887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-3421377.4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Horsens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54330610.363218963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13242058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1830142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-138932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861247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15794515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2719568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2719568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1820611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-388449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-6053830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-13892413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-20334692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</v>
      </c>
      <c r="D27" s="79" t="s">
        <v>0</v>
      </c>
      <c r="E27" s="10">
        <f>IF(C27&lt;0,0,-C27)</f>
        <v>-2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51273216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51273216</v>
      </c>
      <c r="D36" s="79" t="s">
        <v>0</v>
      </c>
      <c r="E36" s="10">
        <f>-C36</f>
        <v>-51273216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3057392.3632189631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Horsens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6425784</v>
      </c>
      <c r="D7" s="222" t="s">
        <v>0</v>
      </c>
      <c r="E7" s="223">
        <v>5932111</v>
      </c>
      <c r="F7" s="222" t="s">
        <v>0</v>
      </c>
      <c r="G7" s="223">
        <v>8178757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11133379</v>
      </c>
      <c r="F8" s="222" t="s">
        <v>0</v>
      </c>
      <c r="G8" s="224">
        <v>1820611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1224516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6425784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6358146</v>
      </c>
      <c r="H11" s="226" t="s">
        <v>0</v>
      </c>
      <c r="I11" s="55">
        <f>G11+I7-I8-I9</f>
        <v>6358146</v>
      </c>
      <c r="J11" s="226" t="s">
        <v>0</v>
      </c>
      <c r="K11" s="55">
        <f>K7-K8-K9+K10+I11</f>
        <v>6358146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Horsens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20209619.835279942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-76796.555374063784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-386004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19746819.279905878</v>
      </c>
      <c r="D13" s="79" t="s">
        <v>0</v>
      </c>
      <c r="E13" s="6">
        <f>C13</f>
        <v>19746819.279905878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12701710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investeringer'!F28</f>
        <v>2910383.9733333332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1101093.4266666663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investeringer'!F21</f>
        <v>1529622.8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18242810.199999999</v>
      </c>
      <c r="D19" s="79" t="s">
        <v>0</v>
      </c>
      <c r="E19" s="8">
        <f>C19</f>
        <v>18242810.199999999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1476500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25460620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175500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208466.85000000149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1525000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-297610.53999999998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-145662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28402814.310000002</v>
      </c>
      <c r="D29" s="79" t="s">
        <v>0</v>
      </c>
      <c r="E29" s="6">
        <f>C29</f>
        <v>28402814.310000002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-3421377.4</v>
      </c>
      <c r="D31" s="79" t="s">
        <v>0</v>
      </c>
      <c r="E31" s="10">
        <f>C31</f>
        <v>-3421377.4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3057392.3632189631</v>
      </c>
      <c r="D33" s="79" t="s">
        <v>0</v>
      </c>
      <c r="E33" s="12">
        <f>C33</f>
        <v>3057392.3632189631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66028458.753124841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3899023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16.934616377775878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10.404616426506035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20209619.835279942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20209619.835279942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20209619.835279942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-76796.555374063784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15717021.345897211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20132823.279905878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20209619.835279942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1544014.9554153874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386004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583426289.15786397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12701710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12701710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Horsens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518376</v>
      </c>
      <c r="F8" s="34">
        <f t="shared" ref="F8:F25" si="0">E8/D8</f>
        <v>51837.599999999999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726500</v>
      </c>
      <c r="F9" s="34">
        <f t="shared" ref="F9:F22" si="1">E9/D9</f>
        <v>72650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9718217</v>
      </c>
      <c r="F10" s="34">
        <f t="shared" si="1"/>
        <v>129576.22666666667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185</v>
      </c>
      <c r="E11" s="32">
        <v>4644685</v>
      </c>
      <c r="F11" s="34">
        <f t="shared" si="1"/>
        <v>61929.133333333331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582998</v>
      </c>
      <c r="F12" s="34">
        <f t="shared" si="1"/>
        <v>116599.6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188</v>
      </c>
      <c r="E13" s="32">
        <v>93762</v>
      </c>
      <c r="F13" s="34">
        <f t="shared" si="1"/>
        <v>18752.400000000001</v>
      </c>
      <c r="G13" s="35" t="s">
        <v>0</v>
      </c>
      <c r="H13" s="26"/>
    </row>
    <row r="14" spans="1:8" s="148" customFormat="1" x14ac:dyDescent="0.25">
      <c r="A14" s="26"/>
      <c r="B14" s="29" t="s">
        <v>212</v>
      </c>
      <c r="C14" s="30" t="s">
        <v>181</v>
      </c>
      <c r="D14" s="31">
        <v>5</v>
      </c>
      <c r="E14" s="32">
        <v>851182</v>
      </c>
      <c r="F14" s="34">
        <f t="shared" si="1"/>
        <v>170236.4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 t="s">
        <v>181</v>
      </c>
      <c r="D15" s="31" t="s">
        <v>182</v>
      </c>
      <c r="E15" s="32">
        <v>23328</v>
      </c>
      <c r="F15" s="34">
        <f t="shared" si="1"/>
        <v>2332.8000000000002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 t="s">
        <v>181</v>
      </c>
      <c r="D16" s="31" t="s">
        <v>191</v>
      </c>
      <c r="E16" s="32">
        <v>1041506</v>
      </c>
      <c r="F16" s="34">
        <f t="shared" si="1"/>
        <v>34716.866666666669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 t="s">
        <v>181</v>
      </c>
      <c r="D17" s="31" t="s">
        <v>193</v>
      </c>
      <c r="E17" s="32">
        <v>34890</v>
      </c>
      <c r="F17" s="34">
        <f t="shared" si="1"/>
        <v>1395.6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181</v>
      </c>
      <c r="D18" s="31" t="s">
        <v>185</v>
      </c>
      <c r="E18" s="32">
        <v>12635909</v>
      </c>
      <c r="F18" s="34">
        <f t="shared" si="1"/>
        <v>168478.78666666665</v>
      </c>
      <c r="G18" s="35" t="s">
        <v>0</v>
      </c>
      <c r="H18" s="26"/>
    </row>
    <row r="19" spans="1:8" s="148" customFormat="1" x14ac:dyDescent="0.25">
      <c r="A19" s="26"/>
      <c r="B19" s="29" t="s">
        <v>195</v>
      </c>
      <c r="C19" s="30" t="s">
        <v>181</v>
      </c>
      <c r="D19" s="31" t="s">
        <v>188</v>
      </c>
      <c r="E19" s="32">
        <v>60951</v>
      </c>
      <c r="F19" s="34">
        <f t="shared" si="1"/>
        <v>12190.2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 t="s">
        <v>181</v>
      </c>
      <c r="D20" s="31" t="s">
        <v>193</v>
      </c>
      <c r="E20" s="32">
        <v>20819</v>
      </c>
      <c r="F20" s="34">
        <f t="shared" si="1"/>
        <v>832.76</v>
      </c>
      <c r="G20" s="35" t="s">
        <v>0</v>
      </c>
      <c r="H20" s="26"/>
    </row>
    <row r="21" spans="1:8" s="148" customFormat="1" x14ac:dyDescent="0.25">
      <c r="A21" s="26"/>
      <c r="B21" s="29" t="s">
        <v>197</v>
      </c>
      <c r="C21" s="30" t="s">
        <v>181</v>
      </c>
      <c r="D21" s="31" t="s">
        <v>193</v>
      </c>
      <c r="E21" s="32">
        <v>252361</v>
      </c>
      <c r="F21" s="34">
        <f t="shared" si="1"/>
        <v>10094.44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 t="s">
        <v>181</v>
      </c>
      <c r="D22" s="31">
        <v>10</v>
      </c>
      <c r="E22" s="32">
        <v>265789</v>
      </c>
      <c r="F22" s="34">
        <f t="shared" si="1"/>
        <v>26578.9</v>
      </c>
      <c r="G22" s="35" t="s">
        <v>0</v>
      </c>
      <c r="H22" s="26"/>
    </row>
    <row r="23" spans="1:8" s="148" customFormat="1" x14ac:dyDescent="0.25">
      <c r="A23" s="26"/>
      <c r="B23" s="29" t="s">
        <v>198</v>
      </c>
      <c r="C23" s="30" t="s">
        <v>181</v>
      </c>
      <c r="D23" s="31">
        <v>5</v>
      </c>
      <c r="E23" s="32">
        <v>16911</v>
      </c>
      <c r="F23" s="34">
        <f t="shared" si="0"/>
        <v>3382.2</v>
      </c>
      <c r="G23" s="35" t="s">
        <v>0</v>
      </c>
      <c r="H23" s="26"/>
    </row>
    <row r="24" spans="1:8" s="148" customFormat="1" x14ac:dyDescent="0.25">
      <c r="A24" s="26"/>
      <c r="B24" s="29" t="s">
        <v>199</v>
      </c>
      <c r="C24" s="30" t="s">
        <v>181</v>
      </c>
      <c r="D24" s="31">
        <v>5</v>
      </c>
      <c r="E24" s="32">
        <v>376453</v>
      </c>
      <c r="F24" s="34">
        <f t="shared" si="0"/>
        <v>75290.600000000006</v>
      </c>
      <c r="G24" s="35" t="s">
        <v>0</v>
      </c>
      <c r="H24" s="26"/>
    </row>
    <row r="25" spans="1:8" s="148" customFormat="1" x14ac:dyDescent="0.25">
      <c r="A25" s="26"/>
      <c r="B25" s="29" t="s">
        <v>200</v>
      </c>
      <c r="C25" s="30" t="s">
        <v>181</v>
      </c>
      <c r="D25" s="31">
        <v>10</v>
      </c>
      <c r="E25" s="32">
        <v>43087</v>
      </c>
      <c r="F25" s="34">
        <f t="shared" si="0"/>
        <v>4308.7</v>
      </c>
      <c r="G25" s="35" t="s">
        <v>0</v>
      </c>
      <c r="H25" s="26"/>
    </row>
    <row r="26" spans="1:8" s="148" customFormat="1" x14ac:dyDescent="0.25">
      <c r="A26" s="26"/>
      <c r="B26" s="23" t="s">
        <v>71</v>
      </c>
      <c r="C26" s="158"/>
      <c r="D26" s="158"/>
      <c r="E26" s="158"/>
      <c r="F26" s="36">
        <f>SUM(F8:F25)</f>
        <v>961183.21333333314</v>
      </c>
      <c r="G26" s="37" t="s">
        <v>0</v>
      </c>
      <c r="H26" s="26"/>
    </row>
    <row r="27" spans="1:8" s="148" customFormat="1" x14ac:dyDescent="0.25">
      <c r="A27" s="26"/>
      <c r="B27" s="107" t="s">
        <v>132</v>
      </c>
      <c r="C27" s="159"/>
      <c r="D27" s="159"/>
      <c r="E27" s="159"/>
      <c r="F27" s="66">
        <v>1949200.76</v>
      </c>
      <c r="G27" s="37" t="s">
        <v>0</v>
      </c>
      <c r="H27" s="26"/>
    </row>
    <row r="28" spans="1:8" s="148" customFormat="1" x14ac:dyDescent="0.25">
      <c r="A28" s="26"/>
      <c r="B28" s="39" t="s">
        <v>68</v>
      </c>
      <c r="C28" s="160"/>
      <c r="D28" s="160"/>
      <c r="E28" s="161"/>
      <c r="F28" s="38">
        <f>F26+F27</f>
        <v>2910383.9733333332</v>
      </c>
      <c r="G28" s="38" t="s">
        <v>0</v>
      </c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t="14.45" hidden="1" customHeight="1" x14ac:dyDescent="0.25"/>
    <row r="36" s="148" customFormat="1" ht="14.4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Horsens Vand AS</v>
      </c>
      <c r="B1" s="162"/>
      <c r="C1" s="162"/>
      <c r="D1" s="162"/>
      <c r="E1" s="162"/>
    </row>
    <row r="2" spans="1:5" x14ac:dyDescent="0.25">
      <c r="A2" s="1" t="str">
        <f>'1. Forside'!A2</f>
        <v>V097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395673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425600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investeringer'!F26</f>
        <v>961183.21333333314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1101093.4266666663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Horsens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 t="s">
        <v>204</v>
      </c>
      <c r="D8" s="31" t="s">
        <v>191</v>
      </c>
      <c r="E8" s="32">
        <v>550000</v>
      </c>
      <c r="F8" s="45">
        <f>E8/D8</f>
        <v>18333.333333333332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 t="s">
        <v>204</v>
      </c>
      <c r="D9" s="31" t="s">
        <v>182</v>
      </c>
      <c r="E9" s="32">
        <v>800800</v>
      </c>
      <c r="F9" s="45">
        <f t="shared" ref="F9:F13" si="0">E9/D9</f>
        <v>80080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204</v>
      </c>
      <c r="D10" s="31" t="s">
        <v>185</v>
      </c>
      <c r="E10" s="32">
        <v>12263000</v>
      </c>
      <c r="F10" s="45">
        <f t="shared" si="0"/>
        <v>163506.66666666666</v>
      </c>
      <c r="G10" s="35" t="s">
        <v>0</v>
      </c>
      <c r="H10" s="26"/>
    </row>
    <row r="11" spans="1:8" s="148" customFormat="1" x14ac:dyDescent="0.25">
      <c r="A11" s="26"/>
      <c r="B11" s="29" t="s">
        <v>205</v>
      </c>
      <c r="C11" s="30" t="s">
        <v>204</v>
      </c>
      <c r="D11" s="31" t="s">
        <v>182</v>
      </c>
      <c r="E11" s="32">
        <v>562600</v>
      </c>
      <c r="F11" s="45">
        <f t="shared" si="0"/>
        <v>56260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 t="s">
        <v>204</v>
      </c>
      <c r="D12" s="31" t="s">
        <v>193</v>
      </c>
      <c r="E12" s="32">
        <v>33600</v>
      </c>
      <c r="F12" s="45">
        <f t="shared" si="0"/>
        <v>1344</v>
      </c>
      <c r="G12" s="35" t="s">
        <v>0</v>
      </c>
      <c r="H12" s="26"/>
    </row>
    <row r="13" spans="1:8" s="148" customFormat="1" x14ac:dyDescent="0.25">
      <c r="A13" s="26"/>
      <c r="B13" s="29" t="s">
        <v>206</v>
      </c>
      <c r="C13" s="30" t="s">
        <v>204</v>
      </c>
      <c r="D13" s="31">
        <v>5</v>
      </c>
      <c r="E13" s="32">
        <v>2290000</v>
      </c>
      <c r="F13" s="45">
        <f t="shared" si="0"/>
        <v>458000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 t="s">
        <v>207</v>
      </c>
      <c r="D14" s="31" t="s">
        <v>182</v>
      </c>
      <c r="E14" s="32">
        <v>800800</v>
      </c>
      <c r="F14" s="45">
        <f t="shared" ref="F14:F18" si="1">E14/D14</f>
        <v>80080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 t="s">
        <v>207</v>
      </c>
      <c r="D15" s="31" t="s">
        <v>185</v>
      </c>
      <c r="E15" s="32">
        <v>12818610</v>
      </c>
      <c r="F15" s="45">
        <f t="shared" si="1"/>
        <v>170914.8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 t="s">
        <v>207</v>
      </c>
      <c r="D16" s="31" t="s">
        <v>193</v>
      </c>
      <c r="E16" s="32">
        <v>33600</v>
      </c>
      <c r="F16" s="45">
        <f t="shared" si="1"/>
        <v>1344</v>
      </c>
      <c r="G16" s="35" t="s">
        <v>0</v>
      </c>
      <c r="H16" s="26"/>
    </row>
    <row r="17" spans="1:8" s="148" customFormat="1" x14ac:dyDescent="0.25">
      <c r="A17" s="26"/>
      <c r="B17" s="29" t="s">
        <v>205</v>
      </c>
      <c r="C17" s="30" t="s">
        <v>207</v>
      </c>
      <c r="D17" s="31" t="s">
        <v>182</v>
      </c>
      <c r="E17" s="32">
        <v>1037600</v>
      </c>
      <c r="F17" s="45">
        <f t="shared" si="1"/>
        <v>103760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 t="s">
        <v>207</v>
      </c>
      <c r="D18" s="31">
        <v>5</v>
      </c>
      <c r="E18" s="32">
        <v>1980000</v>
      </c>
      <c r="F18" s="45">
        <f t="shared" si="1"/>
        <v>396000</v>
      </c>
      <c r="G18" s="35" t="s">
        <v>0</v>
      </c>
      <c r="H18" s="26"/>
    </row>
    <row r="19" spans="1:8" s="148" customFormat="1" x14ac:dyDescent="0.25">
      <c r="A19" s="26"/>
      <c r="B19" s="109" t="s">
        <v>72</v>
      </c>
      <c r="C19" s="165"/>
      <c r="D19" s="166"/>
      <c r="E19" s="167"/>
      <c r="F19" s="46">
        <f>SUMIF(C8:C18,"2015",F8:F18)</f>
        <v>777524</v>
      </c>
      <c r="G19" s="47" t="s">
        <v>0</v>
      </c>
      <c r="H19" s="26"/>
    </row>
    <row r="20" spans="1:8" s="148" customFormat="1" x14ac:dyDescent="0.25">
      <c r="A20" s="26"/>
      <c r="B20" s="107" t="s">
        <v>130</v>
      </c>
      <c r="C20" s="168"/>
      <c r="D20" s="169"/>
      <c r="E20" s="170"/>
      <c r="F20" s="46">
        <f>SUMIF(C8:C18,"2016",F8:F18)</f>
        <v>752098.8</v>
      </c>
      <c r="G20" s="47" t="s">
        <v>0</v>
      </c>
      <c r="H20" s="26"/>
    </row>
    <row r="21" spans="1:8" s="148" customFormat="1" x14ac:dyDescent="0.25">
      <c r="A21" s="26"/>
      <c r="B21" s="50" t="s">
        <v>36</v>
      </c>
      <c r="C21" s="171"/>
      <c r="D21" s="172"/>
      <c r="E21" s="172"/>
      <c r="F21" s="48">
        <f>F19+F20</f>
        <v>1529622.8</v>
      </c>
      <c r="G21" s="49" t="s">
        <v>0</v>
      </c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173"/>
      <c r="G24" s="173"/>
      <c r="H24" s="26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t="12" hidden="1" customHeight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Horsens Vand AS</v>
      </c>
      <c r="B1" s="56"/>
      <c r="C1" s="56"/>
      <c r="D1" s="176"/>
      <c r="E1" s="56"/>
    </row>
    <row r="2" spans="1:5" x14ac:dyDescent="0.25">
      <c r="A2" s="220" t="str">
        <f>'1. Forside'!A2</f>
        <v>V097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1100000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360000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1476500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216</v>
      </c>
      <c r="C13" s="178"/>
      <c r="D13" s="179"/>
      <c r="E13" s="56"/>
    </row>
    <row r="14" spans="1:5" x14ac:dyDescent="0.25">
      <c r="A14" s="56"/>
      <c r="B14" s="53" t="s">
        <v>217</v>
      </c>
      <c r="C14" s="180">
        <v>25460620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25460620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168000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7500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175500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25549015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25340548.149999999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208466.85000000149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2015-09-27T18:30:47Z</dcterms:modified>
</cp:coreProperties>
</file>