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C9" i="4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7" i="3" l="1"/>
  <c r="C22" i="8" s="1"/>
  <c r="C13" i="15"/>
  <c r="C15" i="15" s="1"/>
  <c r="C11" i="8" s="1"/>
  <c r="C14" i="16"/>
  <c r="C8" i="8" s="1"/>
  <c r="C9" i="9"/>
  <c r="C15" i="8" s="1"/>
  <c r="E29" i="19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31" i="7" l="1"/>
  <c r="C9" i="12" l="1"/>
  <c r="C31" i="8" s="1"/>
  <c r="E31" i="8" s="1"/>
  <c r="F8" i="2" l="1"/>
  <c r="F8" i="7"/>
  <c r="F30" i="7" s="1"/>
  <c r="F58" i="2" l="1"/>
  <c r="C9" i="10" s="1"/>
  <c r="C15" i="11" l="1"/>
  <c r="C28" i="8" s="1"/>
  <c r="C15" i="4"/>
  <c r="C26" i="8" s="1"/>
  <c r="C29" i="3"/>
  <c r="C24" i="8" s="1"/>
  <c r="F32" i="7"/>
  <c r="C18" i="8" s="1"/>
  <c r="C23" i="3"/>
  <c r="C23" i="8" s="1"/>
  <c r="C12" i="3"/>
  <c r="C21" i="8" s="1"/>
  <c r="C25" i="8"/>
  <c r="C10" i="10"/>
  <c r="C17" i="8" s="1"/>
  <c r="F60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<sst xmlns="http://schemas.openxmlformats.org/spreadsheetml/2006/main" count="595" uniqueCount="233">
  <si>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</si>
  <si>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</si>
  <si>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</si>
  <si>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</si>
  <si>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</si>
  <si>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</si>
  <si>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</si>
  <si>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</si>
  <si>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</si>
  <si>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</si>
  <si>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</si>
  <si>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</si>
  <si>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</si>
  <si>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</si>
  <si>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</si>
  <si>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</si>
  <si>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</si>
  <si>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</si>
  <si>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</si>
  <si>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</si>
  <si>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</si>
  <si>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</si>
  <si>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</si>
  <si>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</si>
  <si>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</si>
  <si>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</si>
  <si>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</si>
  <si>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</si>
  <si>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</si>
  <si>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</si>
  <si>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</si>
  <si>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</si>
  <si>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</si>
  <si>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</si>
  <si>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</si>
  <si>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</si>
  <si>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</si>
  <si>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</si>
  <si>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</si>
  <si>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</si>
  <si>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</si>
  <si>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</si>
  <si>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</si>
  <si>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</si>
  <si>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</si>
  <si>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</si>
  <si>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</si>
  <si>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</si>
  <si>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</si>
  <si>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</si>
  <si>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</si>
  <si>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</si>
  <si>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</si>
  <si>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</si>
  <si>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</si>
  <si>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</si>
  <si>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</si>
  <si>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</si>
  <si>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</si>
  <si>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</si>
  <si>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</si>
  <si>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</si>
  <si>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</si>
  <si>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</si>
  <si>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</si>
  <si>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</si>
  <si>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</si>
  <si>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</si>
  <si>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</si>
  <si>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</si>
  <si>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</si>
  <si>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</si>
  <si>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</si>
  <si>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</si>
  <si>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</si>
  <si>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</si>
  <si>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</si>
  <si>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</si>
  <si>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</si>
  <si>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</si>
  <si>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</si>
  <si>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</si>
  <si>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</si>
  <si>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</si>
  <si>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</si>
  <si>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</si>
  <si>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</si>
  <si>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</si>
  <si>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</si>
  <si>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</si>
  <si>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</si>
  <si>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</si>
  <si>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</si>
  <si>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</si>
  <si>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</si>
  <si>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</si>
  <si>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</si>
  <si>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</si>
  <si>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</si>
  <si>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</si>
  <si>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</si>
  <si>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</si>
  <si>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</si>
  <si>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</si>
  <si>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</si>
  <si>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</si>
  <si>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</si>
  <si>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</si>
  <si>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</si>
  <si>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</si>
  <si>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</si>
  <si>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</si>
  <si>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</si>
  <si>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</si>
  <si>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</si>
  <si>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</si>
  <si>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</si>
  <si>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</si>
  <si>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</si>
  <si>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</si>
  <si>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</si>
  <si>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</si>
  <si>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</si>
  <si>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</si>
  <si>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</si>
  <si>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</si>
  <si>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</si>
  <si>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</si>
  <si>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</si>
  <si>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</si>
  <si>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</si>
  <si>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</si>
  <si>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</si>
  <si>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</si>
  <si>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</si>
  <si>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</si>
  <si>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</si>
  <si>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</si>
  <si>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</si>
  <si>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</si>
  <si>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</si>
  <si>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</si>
  <si>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</si>
  <si>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</si>
  <si>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</si>
  <si>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</si>
  <si>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</si>
  <si>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</si>
  <si>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</si>
  <si>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</si>
  <si>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</si>
  <si>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</si>
  <si>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</si>
  <si>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</si>
  <si>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</si>
  <si>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</si>
  <si>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</si>
  <si>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</si>
  <si>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</si>
  <si>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</si>
  <si>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</si>
  <si>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</si>
  <si>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</si>
  <si>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</si>
  <si>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</si>
  <si>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</si>
  <si>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</si>
  <si>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</si>
  <si>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</si>
  <si>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</si>
  <si>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</si>
  <si>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</si>
  <si>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</si>
  <si>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</si>
  <si>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</si>
  <si>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</si>
  <si>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</si>
  <si>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</si>
  <si>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</si>
  <si>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</si>
  <si>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Grundvandsbeskyttelse</t>
  </si>
  <si>
    <t>SMS-service</t>
  </si>
  <si>
    <t>Ø 50mm &lt; Ledningsnet ≤ Ø110 mm</t>
  </si>
  <si>
    <t>2014</t>
  </si>
  <si>
    <t>75</t>
  </si>
  <si>
    <t>Stik på ledningsnet, Konstruktioner</t>
  </si>
  <si>
    <t>Stik på ledningsnet, Mek./EL</t>
  </si>
  <si>
    <t>Ledningsnet ≤ Ø50 mm</t>
  </si>
  <si>
    <t>Ø110 mm &lt; Ledningsnet ≤ Ø 250 mm</t>
  </si>
  <si>
    <t>Inspektionsbrønd, Konstruktioner</t>
  </si>
  <si>
    <t>50</t>
  </si>
  <si>
    <t>Inspektionsbrønd, Mek./EL</t>
  </si>
  <si>
    <t>15</t>
  </si>
  <si>
    <t>Ventiler på ledningsnet ≤ Ø50 mm</t>
  </si>
  <si>
    <t>Ventiler på Ø 50mm &lt; Ledningsnet ≤ Ø110 mm</t>
  </si>
  <si>
    <t>Ventiler på Ø110 mm &lt; Ledningsnet ≤ Ø 250 mm</t>
  </si>
  <si>
    <t>Pumpestation (inkl. evt. hydrofor)/trykforøger, Mek./EL</t>
  </si>
  <si>
    <t>25</t>
  </si>
  <si>
    <t>Pumpestation (inkl. evt. hydrofor)/trykforøger, SRO</t>
  </si>
  <si>
    <t>10</t>
  </si>
  <si>
    <t xml:space="preserve">Afregningsmålere, mekaniske </t>
  </si>
  <si>
    <t>8</t>
  </si>
  <si>
    <t>SRO-brønd/kvarterbrønd/sektionsbrønd, Konstruktioner</t>
  </si>
  <si>
    <t>SRO-brønd/kvarterbrønd/sektionsbrønd, Mek./EL</t>
  </si>
  <si>
    <t>SRO-brønd/kvarterbrønd/sektionsbrønd, SRO</t>
  </si>
  <si>
    <t>Boring (inkl. etablering, forerør, filter og prøvepumpning)</t>
  </si>
  <si>
    <t>30</t>
  </si>
  <si>
    <t>Råvandsstation komplet montering og boringshus/tørbrønd</t>
  </si>
  <si>
    <t>Elanlæg - vandværk</t>
  </si>
  <si>
    <t>Skyllevandsbehandling, inkl. UV-filter mv., Mek./EL</t>
  </si>
  <si>
    <t>Pumpe inkl. stigrør og forerørsforsejlinger mv.</t>
  </si>
  <si>
    <t>5</t>
  </si>
  <si>
    <t>HOMIS</t>
  </si>
  <si>
    <t>Nøgleskab</t>
  </si>
  <si>
    <t>Kondensator</t>
  </si>
  <si>
    <t>Måleudstyr</t>
  </si>
  <si>
    <t>Elektronisk indberetningssystem</t>
  </si>
  <si>
    <t>Webgrafkort</t>
  </si>
  <si>
    <t>IT</t>
  </si>
  <si>
    <t>DDS-materiale</t>
  </si>
  <si>
    <t>Tjenestemandspensioner</t>
  </si>
  <si>
    <t>Ejendomsskatter</t>
  </si>
  <si>
    <t>Selskabsskatter</t>
  </si>
  <si>
    <t>Køb af ydelser og produkter, der er omfattet af prisloftreguleringen, hos et andet selskab</t>
  </si>
  <si>
    <t xml:space="preserve">kr. </t>
  </si>
  <si>
    <t>Køretøjer, små lastvogne (&lt; 3.500 kg.)</t>
  </si>
  <si>
    <t>Ø 250 mm &lt; Ledningsnet ≤ Ø 500mm</t>
  </si>
  <si>
    <t>Etageareal vandbehandlingsbygning</t>
  </si>
  <si>
    <t>HTK Vand AS</t>
  </si>
  <si>
    <t>V098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</si>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</sst>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228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229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HTK Vand AS</v>
      </c>
      <c r="B1" s="56"/>
      <c r="C1" s="56"/>
      <c r="D1" s="56"/>
      <c r="E1" s="56"/>
    </row>
    <row r="2" spans="1:5" x14ac:dyDescent="0.25">
      <c r="A2" s="219" t="str">
        <f>'1. Forside'!A2</f>
        <v>V098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26" t="s">
        <v>180</v>
      </c>
      <c r="C7" s="51">
        <v>35000</v>
      </c>
      <c r="D7" s="190" t="s">
        <v>0</v>
      </c>
      <c r="E7" s="56"/>
    </row>
    <row r="8" spans="1:5" x14ac:dyDescent="0.25">
      <c r="A8" s="56"/>
      <c r="B8" s="226" t="s">
        <v>181</v>
      </c>
      <c r="C8" s="51">
        <v>10000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45000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38949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40000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-1051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HTK Vand AS</v>
      </c>
      <c r="B1" s="26"/>
      <c r="C1" s="26"/>
      <c r="D1" s="26"/>
      <c r="E1" s="26"/>
    </row>
    <row r="2" spans="1:5" x14ac:dyDescent="0.25">
      <c r="A2" s="220" t="str">
        <f>'1. Forside'!A2</f>
        <v>V098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370000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369000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558226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590500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-32274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HTK Vand AS</v>
      </c>
      <c r="B1" s="26"/>
      <c r="C1" s="26"/>
      <c r="D1" s="26"/>
      <c r="E1" s="26"/>
    </row>
    <row r="2" spans="1:5" x14ac:dyDescent="0.25">
      <c r="A2" s="220" t="str">
        <f>'1. Forside'!A2</f>
        <v>V098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3308085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3308085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HTK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40235277.539550364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5496508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1234159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473958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550000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7754625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1380434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1380434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3699855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-4673604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-11454480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-113000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-16241084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-3406170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40915787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40915787</v>
      </c>
      <c r="D36" s="79" t="s">
        <v>0</v>
      </c>
      <c r="E36" s="10">
        <f>-C36</f>
        <v>-40915787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-680509.46044963598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HTK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V098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2893743</v>
      </c>
      <c r="D7" s="221" t="s">
        <v>0</v>
      </c>
      <c r="E7" s="222">
        <v>2937262</v>
      </c>
      <c r="F7" s="221" t="s">
        <v>0</v>
      </c>
      <c r="G7" s="222">
        <v>3699855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2893743</v>
      </c>
      <c r="D8" s="221" t="s">
        <v>0</v>
      </c>
      <c r="E8" s="223">
        <v>2937262</v>
      </c>
      <c r="F8" s="221" t="s">
        <v>0</v>
      </c>
      <c r="G8" s="223">
        <v>3699855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0</v>
      </c>
      <c r="F9" s="221" t="s">
        <v>0</v>
      </c>
      <c r="G9" s="223">
        <v>0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5" t="s">
        <v>0</v>
      </c>
      <c r="E11" s="55">
        <f>C11+E7-E8-E9</f>
        <v>0</v>
      </c>
      <c r="F11" s="225" t="s">
        <v>0</v>
      </c>
      <c r="G11" s="55">
        <f>E11+G7-G8-G9</f>
        <v>0</v>
      </c>
      <c r="H11" s="225" t="s">
        <v>0</v>
      </c>
      <c r="I11" s="55">
        <f>G11+I7-I8-I9</f>
        <v>0</v>
      </c>
      <c r="J11" s="225" t="s">
        <v>0</v>
      </c>
      <c r="K11" s="55">
        <f>K7-K8-K9+K10+I11</f>
        <v>0</v>
      </c>
      <c r="L11" s="225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HTK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V098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9775184.0906479806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-37145.699544462324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-488759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9249279.3911035191</v>
      </c>
      <c r="D13" s="79" t="s">
        <v>0</v>
      </c>
      <c r="E13" s="6">
        <f>C13</f>
        <v>9249279.3911035191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5010554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230</v>
      </c>
      <c r="C16" s="14">
        <f>'6. Gennemførte investeringer'!F60</f>
        <v>1922794.3066666669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359167.18333333335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investeringer'!F32</f>
        <v>657333.33333333349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7949848.8233333342</v>
      </c>
      <c r="D19" s="79" t="s">
        <v>0</v>
      </c>
      <c r="E19" s="8">
        <f>C19</f>
        <v>7949848.8233333342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omkostninger'!C12</f>
        <v>7601000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omkostninger'!C17</f>
        <v>13522709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omkostninger'!C23</f>
        <v>122000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omkostninger'!C29</f>
        <v>1210672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45000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-1051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369000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-32274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22837056</v>
      </c>
      <c r="D29" s="79" t="s">
        <v>0</v>
      </c>
      <c r="E29" s="6">
        <f>C29</f>
        <v>22837056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-680509.46044963598</v>
      </c>
      <c r="D33" s="79" t="s">
        <v>0</v>
      </c>
      <c r="E33" s="12">
        <f>C33</f>
        <v>-680509.46044963598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39355674.753987215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2214691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17.770277999949979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11.664365707896595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HTK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V098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9775184.0906479806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9775184.0906479806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9775184.0906479806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-37145.699544462324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HTK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6367554.9166480945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9738038.3911035191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9775184.0906479806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2000002.6649465768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488759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HTK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V098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224412747.25026911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5010554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5010554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2"/>
  <sheetViews>
    <sheetView view="pageLayout" topLeftCell="A30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HTK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182</v>
      </c>
      <c r="C8" s="30" t="s">
        <v>183</v>
      </c>
      <c r="D8" s="31" t="s">
        <v>184</v>
      </c>
      <c r="E8" s="32">
        <v>1600</v>
      </c>
      <c r="F8" s="34">
        <f t="shared" ref="F8" si="0">E8/D8</f>
        <v>21.333333333333332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 t="s">
        <v>183</v>
      </c>
      <c r="D9" s="31" t="s">
        <v>184</v>
      </c>
      <c r="E9" s="32">
        <v>19565</v>
      </c>
      <c r="F9" s="34">
        <f t="shared" ref="F9:F57" si="1">E9/D9</f>
        <v>260.86666666666667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183</v>
      </c>
      <c r="D10" s="31" t="s">
        <v>184</v>
      </c>
      <c r="E10" s="32">
        <v>19565</v>
      </c>
      <c r="F10" s="34">
        <f t="shared" si="1"/>
        <v>260.86666666666667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183</v>
      </c>
      <c r="D11" s="31" t="s">
        <v>184</v>
      </c>
      <c r="E11" s="32">
        <v>131960</v>
      </c>
      <c r="F11" s="34">
        <f t="shared" si="1"/>
        <v>1759.4666666666667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183</v>
      </c>
      <c r="D12" s="31" t="s">
        <v>184</v>
      </c>
      <c r="E12" s="32">
        <v>132036</v>
      </c>
      <c r="F12" s="34">
        <f t="shared" si="1"/>
        <v>1760.48</v>
      </c>
      <c r="G12" s="35" t="s">
        <v>0</v>
      </c>
      <c r="H12" s="26"/>
    </row>
    <row r="13" spans="1:8" s="148" customFormat="1" x14ac:dyDescent="0.25">
      <c r="A13" s="26"/>
      <c r="B13" s="29" t="s">
        <v>182</v>
      </c>
      <c r="C13" s="30" t="s">
        <v>183</v>
      </c>
      <c r="D13" s="31" t="s">
        <v>184</v>
      </c>
      <c r="E13" s="32">
        <v>2125403</v>
      </c>
      <c r="F13" s="34">
        <f t="shared" si="1"/>
        <v>28338.706666666665</v>
      </c>
      <c r="G13" s="35" t="s">
        <v>0</v>
      </c>
      <c r="H13" s="26"/>
    </row>
    <row r="14" spans="1:8" s="148" customFormat="1" x14ac:dyDescent="0.25">
      <c r="A14" s="26"/>
      <c r="B14" s="29" t="s">
        <v>182</v>
      </c>
      <c r="C14" s="30" t="s">
        <v>183</v>
      </c>
      <c r="D14" s="31" t="s">
        <v>184</v>
      </c>
      <c r="E14" s="32">
        <v>4800</v>
      </c>
      <c r="F14" s="34">
        <f t="shared" si="1"/>
        <v>64</v>
      </c>
      <c r="G14" s="35" t="s">
        <v>0</v>
      </c>
      <c r="H14" s="26"/>
    </row>
    <row r="15" spans="1:8" s="148" customFormat="1" x14ac:dyDescent="0.25">
      <c r="A15" s="26"/>
      <c r="B15" s="29" t="s">
        <v>182</v>
      </c>
      <c r="C15" s="30" t="s">
        <v>183</v>
      </c>
      <c r="D15" s="31" t="s">
        <v>184</v>
      </c>
      <c r="E15" s="32">
        <v>16376</v>
      </c>
      <c r="F15" s="34">
        <f t="shared" si="1"/>
        <v>218.34666666666666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 t="s">
        <v>183</v>
      </c>
      <c r="D16" s="31" t="s">
        <v>184</v>
      </c>
      <c r="E16" s="32">
        <v>1389042</v>
      </c>
      <c r="F16" s="34">
        <f t="shared" si="1"/>
        <v>18520.560000000001</v>
      </c>
      <c r="G16" s="35" t="s">
        <v>0</v>
      </c>
      <c r="H16" s="26"/>
    </row>
    <row r="17" spans="1:8" s="148" customFormat="1" x14ac:dyDescent="0.25">
      <c r="A17" s="26"/>
      <c r="B17" s="29" t="s">
        <v>188</v>
      </c>
      <c r="C17" s="30" t="s">
        <v>183</v>
      </c>
      <c r="D17" s="31" t="s">
        <v>184</v>
      </c>
      <c r="E17" s="32">
        <v>222648</v>
      </c>
      <c r="F17" s="34">
        <f t="shared" si="1"/>
        <v>2968.64</v>
      </c>
      <c r="G17" s="35" t="s">
        <v>0</v>
      </c>
      <c r="H17" s="26"/>
    </row>
    <row r="18" spans="1:8" s="148" customFormat="1" x14ac:dyDescent="0.25">
      <c r="A18" s="26"/>
      <c r="B18" s="29" t="s">
        <v>188</v>
      </c>
      <c r="C18" s="30" t="s">
        <v>183</v>
      </c>
      <c r="D18" s="31" t="s">
        <v>184</v>
      </c>
      <c r="E18" s="32">
        <v>11581</v>
      </c>
      <c r="F18" s="34">
        <f t="shared" si="1"/>
        <v>154.41333333333333</v>
      </c>
      <c r="G18" s="35" t="s">
        <v>0</v>
      </c>
      <c r="H18" s="26"/>
    </row>
    <row r="19" spans="1:8" s="148" customFormat="1" x14ac:dyDescent="0.25">
      <c r="A19" s="26"/>
      <c r="B19" s="29" t="s">
        <v>188</v>
      </c>
      <c r="C19" s="30" t="s">
        <v>183</v>
      </c>
      <c r="D19" s="31" t="s">
        <v>184</v>
      </c>
      <c r="E19" s="32">
        <v>1116484</v>
      </c>
      <c r="F19" s="34">
        <f t="shared" si="1"/>
        <v>14886.453333333333</v>
      </c>
      <c r="G19" s="35" t="s">
        <v>0</v>
      </c>
      <c r="H19" s="26"/>
    </row>
    <row r="20" spans="1:8" s="148" customFormat="1" x14ac:dyDescent="0.25">
      <c r="A20" s="26"/>
      <c r="B20" s="29" t="s">
        <v>189</v>
      </c>
      <c r="C20" s="30" t="s">
        <v>183</v>
      </c>
      <c r="D20" s="31" t="s">
        <v>190</v>
      </c>
      <c r="E20" s="32">
        <v>9119</v>
      </c>
      <c r="F20" s="34">
        <f t="shared" si="1"/>
        <v>182.38</v>
      </c>
      <c r="G20" s="35" t="s">
        <v>0</v>
      </c>
      <c r="H20" s="26"/>
    </row>
    <row r="21" spans="1:8" s="148" customFormat="1" x14ac:dyDescent="0.25">
      <c r="A21" s="26"/>
      <c r="B21" s="29" t="s">
        <v>191</v>
      </c>
      <c r="C21" s="30" t="s">
        <v>183</v>
      </c>
      <c r="D21" s="31" t="s">
        <v>192</v>
      </c>
      <c r="E21" s="32">
        <v>11399</v>
      </c>
      <c r="F21" s="34">
        <f t="shared" si="1"/>
        <v>759.93333333333328</v>
      </c>
      <c r="G21" s="35" t="s">
        <v>0</v>
      </c>
      <c r="H21" s="26"/>
    </row>
    <row r="22" spans="1:8" s="148" customFormat="1" x14ac:dyDescent="0.25">
      <c r="A22" s="26"/>
      <c r="B22" s="29" t="s">
        <v>185</v>
      </c>
      <c r="C22" s="30" t="s">
        <v>183</v>
      </c>
      <c r="D22" s="31" t="s">
        <v>184</v>
      </c>
      <c r="E22" s="32">
        <v>1758259</v>
      </c>
      <c r="F22" s="34">
        <f t="shared" si="1"/>
        <v>23443.453333333335</v>
      </c>
      <c r="G22" s="35" t="s">
        <v>0</v>
      </c>
      <c r="H22" s="26"/>
    </row>
    <row r="23" spans="1:8" s="148" customFormat="1" x14ac:dyDescent="0.25">
      <c r="A23" s="26"/>
      <c r="B23" s="29" t="s">
        <v>186</v>
      </c>
      <c r="C23" s="30" t="s">
        <v>183</v>
      </c>
      <c r="D23" s="31" t="s">
        <v>184</v>
      </c>
      <c r="E23" s="32">
        <v>2184480</v>
      </c>
      <c r="F23" s="34">
        <f t="shared" si="1"/>
        <v>29126.400000000001</v>
      </c>
      <c r="G23" s="35" t="s">
        <v>0</v>
      </c>
      <c r="H23" s="26"/>
    </row>
    <row r="24" spans="1:8" s="148" customFormat="1" x14ac:dyDescent="0.25">
      <c r="A24" s="26"/>
      <c r="B24" s="29" t="s">
        <v>182</v>
      </c>
      <c r="C24" s="30" t="s">
        <v>183</v>
      </c>
      <c r="D24" s="31" t="s">
        <v>184</v>
      </c>
      <c r="E24" s="32">
        <v>150798</v>
      </c>
      <c r="F24" s="34">
        <f t="shared" si="1"/>
        <v>2010.64</v>
      </c>
      <c r="G24" s="35" t="s">
        <v>0</v>
      </c>
      <c r="H24" s="26"/>
    </row>
    <row r="25" spans="1:8" s="148" customFormat="1" x14ac:dyDescent="0.25">
      <c r="A25" s="26"/>
      <c r="B25" s="29" t="s">
        <v>188</v>
      </c>
      <c r="C25" s="30" t="s">
        <v>183</v>
      </c>
      <c r="D25" s="31" t="s">
        <v>184</v>
      </c>
      <c r="E25" s="32">
        <v>286747</v>
      </c>
      <c r="F25" s="34">
        <f t="shared" si="1"/>
        <v>3823.2933333333335</v>
      </c>
      <c r="G25" s="35" t="s">
        <v>0</v>
      </c>
      <c r="H25" s="26"/>
    </row>
    <row r="26" spans="1:8" s="148" customFormat="1" x14ac:dyDescent="0.25">
      <c r="A26" s="26"/>
      <c r="B26" s="29" t="s">
        <v>185</v>
      </c>
      <c r="C26" s="30" t="s">
        <v>183</v>
      </c>
      <c r="D26" s="31" t="s">
        <v>184</v>
      </c>
      <c r="E26" s="32">
        <v>236116</v>
      </c>
      <c r="F26" s="34">
        <f t="shared" si="1"/>
        <v>3148.2133333333331</v>
      </c>
      <c r="G26" s="35" t="s">
        <v>0</v>
      </c>
      <c r="H26" s="26"/>
    </row>
    <row r="27" spans="1:8" s="148" customFormat="1" x14ac:dyDescent="0.25">
      <c r="A27" s="26"/>
      <c r="B27" s="29" t="s">
        <v>186</v>
      </c>
      <c r="C27" s="30" t="s">
        <v>183</v>
      </c>
      <c r="D27" s="31" t="s">
        <v>184</v>
      </c>
      <c r="E27" s="32">
        <v>338916</v>
      </c>
      <c r="F27" s="34">
        <f t="shared" si="1"/>
        <v>4518.88</v>
      </c>
      <c r="G27" s="35" t="s">
        <v>0</v>
      </c>
      <c r="H27" s="26"/>
    </row>
    <row r="28" spans="1:8" s="148" customFormat="1" x14ac:dyDescent="0.25">
      <c r="A28" s="26"/>
      <c r="B28" s="29" t="s">
        <v>193</v>
      </c>
      <c r="C28" s="30" t="s">
        <v>183</v>
      </c>
      <c r="D28" s="31" t="s">
        <v>184</v>
      </c>
      <c r="E28" s="32">
        <v>40566</v>
      </c>
      <c r="F28" s="34">
        <f t="shared" si="1"/>
        <v>540.88</v>
      </c>
      <c r="G28" s="35" t="s">
        <v>0</v>
      </c>
      <c r="H28" s="26"/>
    </row>
    <row r="29" spans="1:8" s="148" customFormat="1" x14ac:dyDescent="0.25">
      <c r="A29" s="26"/>
      <c r="B29" s="29" t="s">
        <v>194</v>
      </c>
      <c r="C29" s="30" t="s">
        <v>183</v>
      </c>
      <c r="D29" s="31" t="s">
        <v>184</v>
      </c>
      <c r="E29" s="32">
        <v>831681</v>
      </c>
      <c r="F29" s="34">
        <f t="shared" si="1"/>
        <v>11089.08</v>
      </c>
      <c r="G29" s="35" t="s">
        <v>0</v>
      </c>
      <c r="H29" s="26"/>
    </row>
    <row r="30" spans="1:8" s="148" customFormat="1" x14ac:dyDescent="0.25">
      <c r="A30" s="26"/>
      <c r="B30" s="29" t="s">
        <v>195</v>
      </c>
      <c r="C30" s="30" t="s">
        <v>183</v>
      </c>
      <c r="D30" s="31" t="s">
        <v>184</v>
      </c>
      <c r="E30" s="32">
        <v>151952</v>
      </c>
      <c r="F30" s="34">
        <f t="shared" si="1"/>
        <v>2026.0266666666666</v>
      </c>
      <c r="G30" s="35" t="s">
        <v>0</v>
      </c>
      <c r="H30" s="26"/>
    </row>
    <row r="31" spans="1:8" s="148" customFormat="1" x14ac:dyDescent="0.25">
      <c r="A31" s="26"/>
      <c r="B31" s="29" t="s">
        <v>196</v>
      </c>
      <c r="C31" s="30" t="s">
        <v>183</v>
      </c>
      <c r="D31" s="31" t="s">
        <v>197</v>
      </c>
      <c r="E31" s="32">
        <v>7291</v>
      </c>
      <c r="F31" s="34">
        <f t="shared" si="1"/>
        <v>291.64</v>
      </c>
      <c r="G31" s="35" t="s">
        <v>0</v>
      </c>
      <c r="H31" s="26"/>
    </row>
    <row r="32" spans="1:8" s="148" customFormat="1" x14ac:dyDescent="0.25">
      <c r="A32" s="26"/>
      <c r="B32" s="29" t="s">
        <v>196</v>
      </c>
      <c r="C32" s="30" t="s">
        <v>183</v>
      </c>
      <c r="D32" s="31" t="s">
        <v>197</v>
      </c>
      <c r="E32" s="32">
        <v>38229</v>
      </c>
      <c r="F32" s="34">
        <f t="shared" si="1"/>
        <v>1529.16</v>
      </c>
      <c r="G32" s="35" t="s">
        <v>0</v>
      </c>
      <c r="H32" s="26"/>
    </row>
    <row r="33" spans="1:8" s="148" customFormat="1" x14ac:dyDescent="0.25">
      <c r="A33" s="26"/>
      <c r="B33" s="29" t="s">
        <v>198</v>
      </c>
      <c r="C33" s="30" t="s">
        <v>183</v>
      </c>
      <c r="D33" s="31" t="s">
        <v>199</v>
      </c>
      <c r="E33" s="32">
        <v>236</v>
      </c>
      <c r="F33" s="34">
        <f t="shared" si="1"/>
        <v>23.6</v>
      </c>
      <c r="G33" s="35" t="s">
        <v>0</v>
      </c>
      <c r="H33" s="26"/>
    </row>
    <row r="34" spans="1:8" s="148" customFormat="1" x14ac:dyDescent="0.25">
      <c r="A34" s="26"/>
      <c r="B34" s="29" t="s">
        <v>198</v>
      </c>
      <c r="C34" s="30" t="s">
        <v>183</v>
      </c>
      <c r="D34" s="31" t="s">
        <v>199</v>
      </c>
      <c r="E34" s="32">
        <v>990</v>
      </c>
      <c r="F34" s="34">
        <f t="shared" si="1"/>
        <v>99</v>
      </c>
      <c r="G34" s="35" t="s">
        <v>0</v>
      </c>
      <c r="H34" s="26"/>
    </row>
    <row r="35" spans="1:8" s="148" customFormat="1" x14ac:dyDescent="0.25">
      <c r="A35" s="26"/>
      <c r="B35" s="29" t="s">
        <v>200</v>
      </c>
      <c r="C35" s="30" t="s">
        <v>183</v>
      </c>
      <c r="D35" s="31" t="s">
        <v>201</v>
      </c>
      <c r="E35" s="32">
        <v>1447129</v>
      </c>
      <c r="F35" s="34">
        <f t="shared" si="1"/>
        <v>180891.125</v>
      </c>
      <c r="G35" s="35" t="s">
        <v>0</v>
      </c>
      <c r="H35" s="26"/>
    </row>
    <row r="36" spans="1:8" s="148" customFormat="1" x14ac:dyDescent="0.25">
      <c r="A36" s="26"/>
      <c r="B36" s="29" t="s">
        <v>202</v>
      </c>
      <c r="C36" s="30" t="s">
        <v>183</v>
      </c>
      <c r="D36" s="31" t="s">
        <v>190</v>
      </c>
      <c r="E36" s="32">
        <v>288814</v>
      </c>
      <c r="F36" s="34">
        <f t="shared" si="1"/>
        <v>5776.28</v>
      </c>
      <c r="G36" s="35" t="s">
        <v>0</v>
      </c>
      <c r="H36" s="26"/>
    </row>
    <row r="37" spans="1:8" s="148" customFormat="1" x14ac:dyDescent="0.25">
      <c r="A37" s="26"/>
      <c r="B37" s="29" t="s">
        <v>203</v>
      </c>
      <c r="C37" s="30" t="s">
        <v>183</v>
      </c>
      <c r="D37" s="31" t="s">
        <v>192</v>
      </c>
      <c r="E37" s="32">
        <v>330073</v>
      </c>
      <c r="F37" s="34">
        <f t="shared" si="1"/>
        <v>22004.866666666665</v>
      </c>
      <c r="G37" s="35" t="s">
        <v>0</v>
      </c>
      <c r="H37" s="26"/>
    </row>
    <row r="38" spans="1:8" s="148" customFormat="1" x14ac:dyDescent="0.25">
      <c r="A38" s="26"/>
      <c r="B38" s="29" t="s">
        <v>203</v>
      </c>
      <c r="C38" s="30" t="s">
        <v>183</v>
      </c>
      <c r="D38" s="31" t="s">
        <v>192</v>
      </c>
      <c r="E38" s="32">
        <v>8797</v>
      </c>
      <c r="F38" s="34">
        <f t="shared" si="1"/>
        <v>586.4666666666667</v>
      </c>
      <c r="G38" s="35" t="s">
        <v>0</v>
      </c>
      <c r="H38" s="26"/>
    </row>
    <row r="39" spans="1:8" s="148" customFormat="1" x14ac:dyDescent="0.25">
      <c r="A39" s="26"/>
      <c r="B39" s="29" t="s">
        <v>204</v>
      </c>
      <c r="C39" s="30" t="s">
        <v>183</v>
      </c>
      <c r="D39" s="31" t="s">
        <v>199</v>
      </c>
      <c r="E39" s="32">
        <v>206298</v>
      </c>
      <c r="F39" s="34">
        <f t="shared" si="1"/>
        <v>20629.8</v>
      </c>
      <c r="G39" s="35" t="s">
        <v>0</v>
      </c>
      <c r="H39" s="26"/>
    </row>
    <row r="40" spans="1:8" s="148" customFormat="1" x14ac:dyDescent="0.25">
      <c r="A40" s="26"/>
      <c r="B40" s="29" t="s">
        <v>205</v>
      </c>
      <c r="C40" s="30" t="s">
        <v>183</v>
      </c>
      <c r="D40" s="31" t="s">
        <v>206</v>
      </c>
      <c r="E40" s="32">
        <v>163848</v>
      </c>
      <c r="F40" s="34">
        <f t="shared" si="1"/>
        <v>5461.6</v>
      </c>
      <c r="G40" s="35" t="s">
        <v>0</v>
      </c>
      <c r="H40" s="26"/>
    </row>
    <row r="41" spans="1:8" s="148" customFormat="1" x14ac:dyDescent="0.25">
      <c r="A41" s="26"/>
      <c r="B41" s="29" t="s">
        <v>207</v>
      </c>
      <c r="C41" s="30" t="s">
        <v>183</v>
      </c>
      <c r="D41" s="31" t="s">
        <v>206</v>
      </c>
      <c r="E41" s="32">
        <v>10334</v>
      </c>
      <c r="F41" s="34">
        <f t="shared" si="1"/>
        <v>344.46666666666664</v>
      </c>
      <c r="G41" s="35" t="s">
        <v>0</v>
      </c>
      <c r="H41" s="26"/>
    </row>
    <row r="42" spans="1:8" s="148" customFormat="1" x14ac:dyDescent="0.25">
      <c r="A42" s="26"/>
      <c r="B42" s="29" t="s">
        <v>191</v>
      </c>
      <c r="C42" s="30" t="s">
        <v>183</v>
      </c>
      <c r="D42" s="31" t="s">
        <v>192</v>
      </c>
      <c r="E42" s="32">
        <v>11070</v>
      </c>
      <c r="F42" s="34">
        <f t="shared" si="1"/>
        <v>738</v>
      </c>
      <c r="G42" s="35" t="s">
        <v>0</v>
      </c>
      <c r="H42" s="26"/>
    </row>
    <row r="43" spans="1:8" s="148" customFormat="1" x14ac:dyDescent="0.25">
      <c r="A43" s="26"/>
      <c r="B43" s="29" t="s">
        <v>208</v>
      </c>
      <c r="C43" s="30" t="s">
        <v>183</v>
      </c>
      <c r="D43" s="31" t="s">
        <v>197</v>
      </c>
      <c r="E43" s="32">
        <v>404197</v>
      </c>
      <c r="F43" s="34">
        <f t="shared" si="1"/>
        <v>16167.88</v>
      </c>
      <c r="G43" s="35" t="s">
        <v>0</v>
      </c>
      <c r="H43" s="26"/>
    </row>
    <row r="44" spans="1:8" s="148" customFormat="1" x14ac:dyDescent="0.25">
      <c r="A44" s="26"/>
      <c r="B44" s="29" t="s">
        <v>208</v>
      </c>
      <c r="C44" s="30" t="s">
        <v>183</v>
      </c>
      <c r="D44" s="31" t="s">
        <v>197</v>
      </c>
      <c r="E44" s="32">
        <v>7288</v>
      </c>
      <c r="F44" s="34">
        <f t="shared" si="1"/>
        <v>291.52</v>
      </c>
      <c r="G44" s="35" t="s">
        <v>0</v>
      </c>
      <c r="H44" s="26"/>
    </row>
    <row r="45" spans="1:8" s="148" customFormat="1" x14ac:dyDescent="0.25">
      <c r="A45" s="26"/>
      <c r="B45" s="29" t="s">
        <v>209</v>
      </c>
      <c r="C45" s="30" t="s">
        <v>183</v>
      </c>
      <c r="D45" s="31" t="s">
        <v>197</v>
      </c>
      <c r="E45" s="32">
        <v>40442</v>
      </c>
      <c r="F45" s="34">
        <f t="shared" si="1"/>
        <v>1617.68</v>
      </c>
      <c r="G45" s="35" t="s">
        <v>0</v>
      </c>
      <c r="H45" s="26"/>
    </row>
    <row r="46" spans="1:8" s="148" customFormat="1" x14ac:dyDescent="0.25">
      <c r="A46" s="26"/>
      <c r="B46" s="29" t="s">
        <v>208</v>
      </c>
      <c r="C46" s="30" t="s">
        <v>183</v>
      </c>
      <c r="D46" s="31" t="s">
        <v>197</v>
      </c>
      <c r="E46" s="32">
        <v>1132</v>
      </c>
      <c r="F46" s="34">
        <f t="shared" si="1"/>
        <v>45.28</v>
      </c>
      <c r="G46" s="35" t="s">
        <v>0</v>
      </c>
      <c r="H46" s="26"/>
    </row>
    <row r="47" spans="1:8" s="148" customFormat="1" x14ac:dyDescent="0.25">
      <c r="A47" s="26"/>
      <c r="B47" s="29" t="s">
        <v>196</v>
      </c>
      <c r="C47" s="30" t="s">
        <v>183</v>
      </c>
      <c r="D47" s="31" t="s">
        <v>197</v>
      </c>
      <c r="E47" s="32">
        <v>143658</v>
      </c>
      <c r="F47" s="34">
        <f t="shared" si="1"/>
        <v>5746.32</v>
      </c>
      <c r="G47" s="35" t="s">
        <v>0</v>
      </c>
      <c r="H47" s="26"/>
    </row>
    <row r="48" spans="1:8" s="148" customFormat="1" x14ac:dyDescent="0.25">
      <c r="A48" s="26"/>
      <c r="B48" s="29" t="s">
        <v>196</v>
      </c>
      <c r="C48" s="30" t="s">
        <v>183</v>
      </c>
      <c r="D48" s="31" t="s">
        <v>197</v>
      </c>
      <c r="E48" s="32">
        <v>3034</v>
      </c>
      <c r="F48" s="34">
        <f t="shared" si="1"/>
        <v>121.36</v>
      </c>
      <c r="G48" s="35" t="s">
        <v>0</v>
      </c>
      <c r="H48" s="26"/>
    </row>
    <row r="49" spans="1:8" s="148" customFormat="1" x14ac:dyDescent="0.25">
      <c r="A49" s="26"/>
      <c r="B49" s="29" t="s">
        <v>210</v>
      </c>
      <c r="C49" s="30" t="s">
        <v>183</v>
      </c>
      <c r="D49" s="31" t="s">
        <v>192</v>
      </c>
      <c r="E49" s="32">
        <v>196</v>
      </c>
      <c r="F49" s="34">
        <f t="shared" si="1"/>
        <v>13.066666666666666</v>
      </c>
      <c r="G49" s="35" t="s">
        <v>0</v>
      </c>
      <c r="H49" s="26"/>
    </row>
    <row r="50" spans="1:8" s="148" customFormat="1" x14ac:dyDescent="0.25">
      <c r="A50" s="26"/>
      <c r="B50" s="29" t="s">
        <v>212</v>
      </c>
      <c r="C50" s="30" t="s">
        <v>183</v>
      </c>
      <c r="D50" s="31" t="s">
        <v>211</v>
      </c>
      <c r="E50" s="32">
        <v>21826</v>
      </c>
      <c r="F50" s="34">
        <f t="shared" si="1"/>
        <v>4365.2</v>
      </c>
      <c r="G50" s="35" t="s">
        <v>0</v>
      </c>
      <c r="H50" s="26"/>
    </row>
    <row r="51" spans="1:8" s="148" customFormat="1" x14ac:dyDescent="0.25">
      <c r="A51" s="26"/>
      <c r="B51" s="29" t="s">
        <v>213</v>
      </c>
      <c r="C51" s="30" t="s">
        <v>183</v>
      </c>
      <c r="D51" s="31" t="s">
        <v>199</v>
      </c>
      <c r="E51" s="32">
        <v>2170</v>
      </c>
      <c r="F51" s="34">
        <f t="shared" si="1"/>
        <v>217</v>
      </c>
      <c r="G51" s="35" t="s">
        <v>0</v>
      </c>
      <c r="H51" s="26"/>
    </row>
    <row r="52" spans="1:8" s="148" customFormat="1" x14ac:dyDescent="0.25">
      <c r="A52" s="26"/>
      <c r="B52" s="29" t="s">
        <v>214</v>
      </c>
      <c r="C52" s="30" t="s">
        <v>183</v>
      </c>
      <c r="D52" s="31" t="s">
        <v>199</v>
      </c>
      <c r="E52" s="32">
        <v>1320</v>
      </c>
      <c r="F52" s="34">
        <f t="shared" si="1"/>
        <v>132</v>
      </c>
      <c r="G52" s="35" t="s">
        <v>0</v>
      </c>
      <c r="H52" s="26"/>
    </row>
    <row r="53" spans="1:8" s="148" customFormat="1" x14ac:dyDescent="0.25">
      <c r="A53" s="26"/>
      <c r="B53" s="29" t="s">
        <v>215</v>
      </c>
      <c r="C53" s="30" t="s">
        <v>183</v>
      </c>
      <c r="D53" s="31" t="s">
        <v>211</v>
      </c>
      <c r="E53" s="32">
        <v>47333</v>
      </c>
      <c r="F53" s="34">
        <f t="shared" si="1"/>
        <v>9466.6</v>
      </c>
      <c r="G53" s="35" t="s">
        <v>0</v>
      </c>
      <c r="H53" s="26"/>
    </row>
    <row r="54" spans="1:8" s="148" customFormat="1" x14ac:dyDescent="0.25">
      <c r="A54" s="26"/>
      <c r="B54" s="29" t="s">
        <v>216</v>
      </c>
      <c r="C54" s="30" t="s">
        <v>183</v>
      </c>
      <c r="D54" s="31" t="s">
        <v>211</v>
      </c>
      <c r="E54" s="32">
        <v>69080</v>
      </c>
      <c r="F54" s="34">
        <f t="shared" si="1"/>
        <v>13816</v>
      </c>
      <c r="G54" s="35" t="s">
        <v>0</v>
      </c>
      <c r="H54" s="26"/>
    </row>
    <row r="55" spans="1:8" s="148" customFormat="1" x14ac:dyDescent="0.25">
      <c r="A55" s="26"/>
      <c r="B55" s="29" t="s">
        <v>217</v>
      </c>
      <c r="C55" s="30" t="s">
        <v>183</v>
      </c>
      <c r="D55" s="31" t="s">
        <v>211</v>
      </c>
      <c r="E55" s="32">
        <v>33019</v>
      </c>
      <c r="F55" s="34">
        <f t="shared" si="1"/>
        <v>6603.8</v>
      </c>
      <c r="G55" s="35" t="s">
        <v>0</v>
      </c>
      <c r="H55" s="26"/>
    </row>
    <row r="56" spans="1:8" s="148" customFormat="1" x14ac:dyDescent="0.25">
      <c r="A56" s="26"/>
      <c r="B56" s="29" t="s">
        <v>218</v>
      </c>
      <c r="C56" s="30" t="s">
        <v>183</v>
      </c>
      <c r="D56" s="31" t="s">
        <v>211</v>
      </c>
      <c r="E56" s="32">
        <v>44763</v>
      </c>
      <c r="F56" s="34">
        <f t="shared" si="1"/>
        <v>8952.6</v>
      </c>
      <c r="G56" s="35" t="s">
        <v>0</v>
      </c>
      <c r="H56" s="26"/>
    </row>
    <row r="57" spans="1:8" s="148" customFormat="1" x14ac:dyDescent="0.25">
      <c r="A57" s="26"/>
      <c r="B57" s="29" t="s">
        <v>219</v>
      </c>
      <c r="C57" s="30" t="s">
        <v>183</v>
      </c>
      <c r="D57" s="31" t="s">
        <v>199</v>
      </c>
      <c r="E57" s="32">
        <v>136013</v>
      </c>
      <c r="F57" s="34">
        <f t="shared" si="1"/>
        <v>13601.3</v>
      </c>
      <c r="G57" s="35" t="s">
        <v>0</v>
      </c>
      <c r="H57" s="26"/>
    </row>
    <row r="58" spans="1:8" s="148" customFormat="1" x14ac:dyDescent="0.25">
      <c r="A58" s="26"/>
      <c r="B58" s="23" t="s">
        <v>71</v>
      </c>
      <c r="C58" s="158"/>
      <c r="D58" s="158"/>
      <c r="E58" s="158"/>
      <c r="F58" s="36">
        <f>SUM(F8:F57)</f>
        <v>469416.92499999999</v>
      </c>
      <c r="G58" s="37" t="s">
        <v>0</v>
      </c>
      <c r="H58" s="26"/>
    </row>
    <row r="59" spans="1:8" s="148" customFormat="1" x14ac:dyDescent="0.25">
      <c r="A59" s="26"/>
      <c r="B59" s="107" t="s">
        <v>132</v>
      </c>
      <c r="C59" s="159"/>
      <c r="D59" s="159"/>
      <c r="E59" s="159"/>
      <c r="F59" s="66">
        <v>1453377.3816666668</v>
      </c>
      <c r="G59" s="37" t="s">
        <v>0</v>
      </c>
      <c r="H59" s="26"/>
    </row>
    <row r="60" spans="1:8" s="148" customFormat="1" x14ac:dyDescent="0.25">
      <c r="A60" s="26"/>
      <c r="B60" s="39" t="s">
        <v>68</v>
      </c>
      <c r="C60" s="160"/>
      <c r="D60" s="160"/>
      <c r="E60" s="161"/>
      <c r="F60" s="38">
        <f>F58+F59</f>
        <v>1922794.3066666669</v>
      </c>
      <c r="G60" s="38" t="s">
        <v>0</v>
      </c>
      <c r="H60" s="26"/>
    </row>
    <row r="61" spans="1:8" s="148" customFormat="1" x14ac:dyDescent="0.25">
      <c r="A61" s="26"/>
      <c r="B61" s="26"/>
      <c r="C61" s="26"/>
      <c r="D61" s="26"/>
      <c r="E61" s="26"/>
      <c r="F61" s="26"/>
      <c r="G61" s="26"/>
      <c r="H61" s="26"/>
    </row>
    <row r="62" spans="1:8" s="148" customFormat="1" x14ac:dyDescent="0.25">
      <c r="A62" s="26"/>
      <c r="B62" s="26"/>
      <c r="C62" s="26"/>
      <c r="D62" s="26"/>
      <c r="E62" s="26"/>
      <c r="F62" s="26"/>
      <c r="G62" s="26"/>
      <c r="H62" s="26"/>
    </row>
    <row r="63" spans="1:8" s="148" customFormat="1" x14ac:dyDescent="0.25">
      <c r="A63" s="26"/>
      <c r="B63" s="26"/>
      <c r="C63" s="26"/>
      <c r="D63" s="26"/>
      <c r="E63" s="26"/>
      <c r="F63" s="26"/>
      <c r="G63" s="26"/>
      <c r="H63" s="26"/>
    </row>
    <row r="64" spans="1:8" s="148" customFormat="1" hidden="1" x14ac:dyDescent="0.25"/>
    <row r="65" s="148" customFormat="1" hidden="1" x14ac:dyDescent="0.25"/>
    <row r="66" s="148" customFormat="1" hidden="1" x14ac:dyDescent="0.25"/>
    <row r="67" s="148" customFormat="1" ht="14.45" hidden="1" customHeight="1" x14ac:dyDescent="0.25"/>
    <row r="68" s="148" customFormat="1" ht="14.45" hidden="1" customHeight="1" x14ac:dyDescent="0.25"/>
    <row r="69" s="148" customFormat="1" ht="15" hidden="1" customHeight="1" x14ac:dyDescent="0.25"/>
    <row r="70" s="148" customFormat="1" ht="15" hidden="1" customHeight="1" x14ac:dyDescent="0.25"/>
    <row r="71" s="148" customFormat="1" ht="15" hidden="1" customHeight="1" x14ac:dyDescent="0.25"/>
    <row r="72" s="148" customFormat="1" ht="15" hidden="1" customHeight="1" x14ac:dyDescent="0.25"/>
    <row r="73" s="148" customFormat="1" ht="15" hidden="1" customHeight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s="148" customFormat="1" hidden="1" x14ac:dyDescent="0.25"/>
    <row r="114" s="148" customFormat="1" hidden="1" x14ac:dyDescent="0.25"/>
    <row r="115" s="148" customFormat="1" hidden="1" x14ac:dyDescent="0.25"/>
    <row r="116" s="148" customFormat="1" hidden="1" x14ac:dyDescent="0.25"/>
    <row r="117" s="148" customFormat="1" hidden="1" x14ac:dyDescent="0.25"/>
    <row r="118" s="148" customFormat="1" hidden="1" x14ac:dyDescent="0.25"/>
    <row r="119" s="148" customFormat="1" hidden="1" x14ac:dyDescent="0.25"/>
    <row r="120" s="148" customFormat="1" hidden="1" x14ac:dyDescent="0.25"/>
    <row r="121" s="148" customFormat="1" hidden="1" x14ac:dyDescent="0.25"/>
    <row r="122" s="148" customFormat="1" hidden="1" x14ac:dyDescent="0.25"/>
    <row r="123" s="148" customFormat="1" hidden="1" x14ac:dyDescent="0.25"/>
    <row r="124" s="148" customFormat="1" hidden="1" x14ac:dyDescent="0.25"/>
    <row r="125" s="148" customFormat="1" hidden="1" x14ac:dyDescent="0.25"/>
    <row r="126" s="148" customFormat="1" hidden="1" x14ac:dyDescent="0.25"/>
    <row r="127" s="148" customFormat="1" hidden="1" x14ac:dyDescent="0.25"/>
    <row r="128" s="148" customFormat="1" hidden="1" x14ac:dyDescent="0.25"/>
    <row r="129" s="148" customFormat="1" hidden="1" x14ac:dyDescent="0.25"/>
    <row r="130" s="148" customFormat="1" hidden="1" x14ac:dyDescent="0.25"/>
    <row r="131" s="148" customFormat="1" hidden="1" x14ac:dyDescent="0.25"/>
    <row r="132" s="148" customFormat="1" hidden="1" x14ac:dyDescent="0.25"/>
    <row r="133" s="148" customFormat="1" hidden="1" x14ac:dyDescent="0.25"/>
    <row r="134" s="148" customFormat="1" hidden="1" x14ac:dyDescent="0.25"/>
    <row r="135" s="148" customFormat="1" hidden="1" x14ac:dyDescent="0.25"/>
    <row r="136" s="148" customFormat="1" hidden="1" x14ac:dyDescent="0.25"/>
    <row r="137" s="148" customFormat="1" hidden="1" x14ac:dyDescent="0.25"/>
    <row r="138" s="148" customFormat="1" hidden="1" x14ac:dyDescent="0.25"/>
    <row r="139" s="148" customFormat="1" hidden="1" x14ac:dyDescent="0.25"/>
    <row r="140" s="148" customFormat="1" hidden="1" x14ac:dyDescent="0.25"/>
    <row r="141" s="148" customFormat="1" hidden="1" x14ac:dyDescent="0.25"/>
    <row r="142" s="148" customFormat="1" hidden="1" x14ac:dyDescent="0.25"/>
    <row r="143" s="148" customFormat="1" hidden="1" x14ac:dyDescent="0.25"/>
    <row r="144" s="148" customFormat="1" hidden="1" x14ac:dyDescent="0.25"/>
    <row r="145" s="148" customFormat="1" hidden="1" x14ac:dyDescent="0.25"/>
    <row r="146" s="148" customFormat="1" hidden="1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HTK Vand AS</v>
      </c>
      <c r="B1" s="162"/>
      <c r="C1" s="162"/>
      <c r="D1" s="162"/>
      <c r="E1" s="162"/>
    </row>
    <row r="2" spans="1:5" x14ac:dyDescent="0.25">
      <c r="A2" s="1" t="str">
        <f>'1. Forside'!A2</f>
        <v>V098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251000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328666.66666666663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investeringer'!F58</f>
        <v>469416.92499999999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359167.18333333335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9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HTK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V098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188</v>
      </c>
      <c r="C8" s="30">
        <v>2015</v>
      </c>
      <c r="D8" s="31">
        <v>75</v>
      </c>
      <c r="E8" s="32">
        <v>4500000</v>
      </c>
      <c r="F8" s="45">
        <f>E8/D8</f>
        <v>60000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2015</v>
      </c>
      <c r="D9" s="31">
        <v>75</v>
      </c>
      <c r="E9" s="32">
        <v>150000</v>
      </c>
      <c r="F9" s="45">
        <f t="shared" ref="F9:F29" si="0">E9/D9</f>
        <v>2000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75</v>
      </c>
      <c r="E10" s="32">
        <v>150000</v>
      </c>
      <c r="F10" s="45">
        <f t="shared" si="0"/>
        <v>2000</v>
      </c>
      <c r="G10" s="35" t="s">
        <v>0</v>
      </c>
      <c r="H10" s="26"/>
    </row>
    <row r="11" spans="1:8" s="148" customFormat="1" x14ac:dyDescent="0.25">
      <c r="A11" s="26"/>
      <c r="B11" s="29" t="s">
        <v>202</v>
      </c>
      <c r="C11" s="30">
        <v>2015</v>
      </c>
      <c r="D11" s="31">
        <v>50</v>
      </c>
      <c r="E11" s="32">
        <v>100000</v>
      </c>
      <c r="F11" s="45">
        <f t="shared" si="0"/>
        <v>2000</v>
      </c>
      <c r="G11" s="35" t="s">
        <v>0</v>
      </c>
      <c r="H11" s="26"/>
    </row>
    <row r="12" spans="1:8" s="148" customFormat="1" x14ac:dyDescent="0.25">
      <c r="A12" s="26"/>
      <c r="B12" s="29" t="s">
        <v>203</v>
      </c>
      <c r="C12" s="30">
        <v>2015</v>
      </c>
      <c r="D12" s="31">
        <v>15</v>
      </c>
      <c r="E12" s="32">
        <v>100000</v>
      </c>
      <c r="F12" s="45">
        <f t="shared" si="0"/>
        <v>6666.666666666667</v>
      </c>
      <c r="G12" s="35" t="s">
        <v>0</v>
      </c>
      <c r="H12" s="26"/>
    </row>
    <row r="13" spans="1:8" s="148" customFormat="1" x14ac:dyDescent="0.25">
      <c r="A13" s="26"/>
      <c r="B13" s="29" t="s">
        <v>204</v>
      </c>
      <c r="C13" s="30">
        <v>2015</v>
      </c>
      <c r="D13" s="31">
        <v>10</v>
      </c>
      <c r="E13" s="32">
        <v>50000</v>
      </c>
      <c r="F13" s="45">
        <f t="shared" si="0"/>
        <v>5000</v>
      </c>
      <c r="G13" s="35" t="s">
        <v>0</v>
      </c>
      <c r="H13" s="26"/>
    </row>
    <row r="14" spans="1:8" s="148" customFormat="1" x14ac:dyDescent="0.25">
      <c r="A14" s="26"/>
      <c r="B14" s="29" t="s">
        <v>200</v>
      </c>
      <c r="C14" s="30">
        <v>2015</v>
      </c>
      <c r="D14" s="31">
        <v>8</v>
      </c>
      <c r="E14" s="32">
        <v>1000000</v>
      </c>
      <c r="F14" s="45">
        <f t="shared" si="0"/>
        <v>125000</v>
      </c>
      <c r="G14" s="35" t="s">
        <v>0</v>
      </c>
      <c r="H14" s="26"/>
    </row>
    <row r="15" spans="1:8" s="148" customFormat="1" x14ac:dyDescent="0.25">
      <c r="A15" s="26"/>
      <c r="B15" s="29" t="s">
        <v>225</v>
      </c>
      <c r="C15" s="30">
        <v>2015</v>
      </c>
      <c r="D15" s="31">
        <v>5</v>
      </c>
      <c r="E15" s="32">
        <v>330000</v>
      </c>
      <c r="F15" s="45">
        <f t="shared" si="0"/>
        <v>66000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2015</v>
      </c>
      <c r="D16" s="31">
        <v>75</v>
      </c>
      <c r="E16" s="32">
        <v>200000</v>
      </c>
      <c r="F16" s="45">
        <f t="shared" si="0"/>
        <v>2666.6666666666665</v>
      </c>
      <c r="G16" s="35" t="s">
        <v>0</v>
      </c>
      <c r="H16" s="26"/>
    </row>
    <row r="17" spans="1:8" s="148" customFormat="1" x14ac:dyDescent="0.25">
      <c r="A17" s="26"/>
      <c r="B17" s="29" t="s">
        <v>188</v>
      </c>
      <c r="C17" s="30">
        <v>2015</v>
      </c>
      <c r="D17" s="31">
        <v>75</v>
      </c>
      <c r="E17" s="32">
        <v>1800000</v>
      </c>
      <c r="F17" s="45">
        <f t="shared" si="0"/>
        <v>24000</v>
      </c>
      <c r="G17" s="35" t="s">
        <v>0</v>
      </c>
      <c r="H17" s="26"/>
    </row>
    <row r="18" spans="1:8" s="148" customFormat="1" x14ac:dyDescent="0.25">
      <c r="A18" s="26"/>
      <c r="B18" s="29" t="s">
        <v>207</v>
      </c>
      <c r="C18" s="30">
        <v>2015</v>
      </c>
      <c r="D18" s="31">
        <v>30</v>
      </c>
      <c r="E18" s="32">
        <v>1400000</v>
      </c>
      <c r="F18" s="45">
        <f t="shared" si="0"/>
        <v>46666.666666666664</v>
      </c>
      <c r="G18" s="35" t="s">
        <v>0</v>
      </c>
      <c r="H18" s="26"/>
    </row>
    <row r="19" spans="1:8" s="148" customFormat="1" x14ac:dyDescent="0.25">
      <c r="A19" s="26"/>
      <c r="B19" s="29" t="s">
        <v>188</v>
      </c>
      <c r="C19" s="30">
        <v>2016</v>
      </c>
      <c r="D19" s="31">
        <v>75</v>
      </c>
      <c r="E19" s="32">
        <v>5000000</v>
      </c>
      <c r="F19" s="45">
        <f t="shared" si="0"/>
        <v>66666.666666666672</v>
      </c>
      <c r="G19" s="35" t="s">
        <v>0</v>
      </c>
      <c r="H19" s="26"/>
    </row>
    <row r="20" spans="1:8" s="148" customFormat="1" x14ac:dyDescent="0.25">
      <c r="A20" s="26"/>
      <c r="B20" s="29" t="s">
        <v>185</v>
      </c>
      <c r="C20" s="30">
        <v>2016</v>
      </c>
      <c r="D20" s="31">
        <v>75</v>
      </c>
      <c r="E20" s="32">
        <v>150000</v>
      </c>
      <c r="F20" s="45">
        <f t="shared" si="0"/>
        <v>2000</v>
      </c>
      <c r="G20" s="35" t="s">
        <v>0</v>
      </c>
      <c r="H20" s="26"/>
    </row>
    <row r="21" spans="1:8" s="148" customFormat="1" x14ac:dyDescent="0.25">
      <c r="A21" s="26"/>
      <c r="B21" s="29" t="s">
        <v>186</v>
      </c>
      <c r="C21" s="30">
        <v>2016</v>
      </c>
      <c r="D21" s="31">
        <v>75</v>
      </c>
      <c r="E21" s="32">
        <v>150000</v>
      </c>
      <c r="F21" s="45">
        <f t="shared" si="0"/>
        <v>2000</v>
      </c>
      <c r="G21" s="35" t="s">
        <v>0</v>
      </c>
      <c r="H21" s="26"/>
    </row>
    <row r="22" spans="1:8" s="148" customFormat="1" x14ac:dyDescent="0.25">
      <c r="A22" s="26"/>
      <c r="B22" s="29" t="s">
        <v>225</v>
      </c>
      <c r="C22" s="30">
        <v>2016</v>
      </c>
      <c r="D22" s="31">
        <v>5</v>
      </c>
      <c r="E22" s="32">
        <v>350000</v>
      </c>
      <c r="F22" s="45">
        <f t="shared" si="0"/>
        <v>70000</v>
      </c>
      <c r="G22" s="35" t="s">
        <v>0</v>
      </c>
      <c r="H22" s="26"/>
    </row>
    <row r="23" spans="1:8" s="148" customFormat="1" x14ac:dyDescent="0.25">
      <c r="A23" s="26"/>
      <c r="B23" s="29" t="s">
        <v>202</v>
      </c>
      <c r="C23" s="30">
        <v>2016</v>
      </c>
      <c r="D23" s="31">
        <v>50</v>
      </c>
      <c r="E23" s="32">
        <v>100000</v>
      </c>
      <c r="F23" s="45">
        <f t="shared" si="0"/>
        <v>2000</v>
      </c>
      <c r="G23" s="35" t="s">
        <v>0</v>
      </c>
      <c r="H23" s="26"/>
    </row>
    <row r="24" spans="1:8" s="148" customFormat="1" x14ac:dyDescent="0.25">
      <c r="A24" s="26"/>
      <c r="B24" s="29" t="s">
        <v>203</v>
      </c>
      <c r="C24" s="30">
        <v>2016</v>
      </c>
      <c r="D24" s="31">
        <v>15</v>
      </c>
      <c r="E24" s="32">
        <v>100000</v>
      </c>
      <c r="F24" s="45">
        <f t="shared" si="0"/>
        <v>6666.666666666667</v>
      </c>
      <c r="G24" s="35" t="s">
        <v>0</v>
      </c>
      <c r="H24" s="26"/>
    </row>
    <row r="25" spans="1:8" s="148" customFormat="1" x14ac:dyDescent="0.25">
      <c r="A25" s="26"/>
      <c r="B25" s="29" t="s">
        <v>204</v>
      </c>
      <c r="C25" s="30">
        <v>2016</v>
      </c>
      <c r="D25" s="31">
        <v>10</v>
      </c>
      <c r="E25" s="32">
        <v>50000</v>
      </c>
      <c r="F25" s="45">
        <f t="shared" si="0"/>
        <v>5000</v>
      </c>
      <c r="G25" s="35" t="s">
        <v>0</v>
      </c>
      <c r="H25" s="26"/>
    </row>
    <row r="26" spans="1:8" s="148" customFormat="1" x14ac:dyDescent="0.25">
      <c r="A26" s="26"/>
      <c r="B26" s="29" t="s">
        <v>200</v>
      </c>
      <c r="C26" s="30">
        <v>2016</v>
      </c>
      <c r="D26" s="31">
        <v>8</v>
      </c>
      <c r="E26" s="32">
        <v>1000000</v>
      </c>
      <c r="F26" s="45">
        <f t="shared" si="0"/>
        <v>125000</v>
      </c>
      <c r="G26" s="35" t="s">
        <v>0</v>
      </c>
      <c r="H26" s="26"/>
    </row>
    <row r="27" spans="1:8" s="148" customFormat="1" x14ac:dyDescent="0.25">
      <c r="A27" s="26"/>
      <c r="B27" s="29" t="s">
        <v>226</v>
      </c>
      <c r="C27" s="30">
        <v>2016</v>
      </c>
      <c r="D27" s="31">
        <v>75</v>
      </c>
      <c r="E27" s="32">
        <v>2000000</v>
      </c>
      <c r="F27" s="45">
        <f t="shared" si="0"/>
        <v>26666.666666666668</v>
      </c>
      <c r="G27" s="35" t="s">
        <v>0</v>
      </c>
      <c r="H27" s="26"/>
    </row>
    <row r="28" spans="1:8" s="148" customFormat="1" x14ac:dyDescent="0.25">
      <c r="A28" s="26"/>
      <c r="B28" s="29" t="s">
        <v>227</v>
      </c>
      <c r="C28" s="30">
        <v>2016</v>
      </c>
      <c r="D28" s="31">
        <v>75</v>
      </c>
      <c r="E28" s="32">
        <v>100000</v>
      </c>
      <c r="F28" s="45">
        <f t="shared" si="0"/>
        <v>1333.3333333333333</v>
      </c>
      <c r="G28" s="35" t="s">
        <v>0</v>
      </c>
      <c r="H28" s="26"/>
    </row>
    <row r="29" spans="1:8" s="148" customFormat="1" x14ac:dyDescent="0.25">
      <c r="A29" s="26"/>
      <c r="B29" s="29" t="s">
        <v>196</v>
      </c>
      <c r="C29" s="30">
        <v>2016</v>
      </c>
      <c r="D29" s="31">
        <v>25</v>
      </c>
      <c r="E29" s="32">
        <v>200000</v>
      </c>
      <c r="F29" s="45">
        <f t="shared" si="0"/>
        <v>8000</v>
      </c>
      <c r="G29" s="35" t="s">
        <v>0</v>
      </c>
      <c r="H29" s="26"/>
    </row>
    <row r="30" spans="1:8" s="148" customFormat="1" x14ac:dyDescent="0.25">
      <c r="A30" s="26"/>
      <c r="B30" s="109" t="s">
        <v>72</v>
      </c>
      <c r="C30" s="165"/>
      <c r="D30" s="166"/>
      <c r="E30" s="167"/>
      <c r="F30" s="46">
        <f>SUMIF(C8:C29,"2015",F8:F29)</f>
        <v>342000.00000000006</v>
      </c>
      <c r="G30" s="47" t="s">
        <v>0</v>
      </c>
      <c r="H30" s="26"/>
    </row>
    <row r="31" spans="1:8" s="148" customFormat="1" x14ac:dyDescent="0.25">
      <c r="A31" s="26"/>
      <c r="B31" s="107" t="s">
        <v>130</v>
      </c>
      <c r="C31" s="168"/>
      <c r="D31" s="169"/>
      <c r="E31" s="170"/>
      <c r="F31" s="46">
        <f>SUMIF(C8:C29,"2016",F8:F29)</f>
        <v>315333.33333333337</v>
      </c>
      <c r="G31" s="47" t="s">
        <v>0</v>
      </c>
      <c r="H31" s="26"/>
    </row>
    <row r="32" spans="1:8" s="148" customFormat="1" x14ac:dyDescent="0.25">
      <c r="A32" s="26"/>
      <c r="B32" s="50" t="s">
        <v>36</v>
      </c>
      <c r="C32" s="171"/>
      <c r="D32" s="172"/>
      <c r="E32" s="172"/>
      <c r="F32" s="48">
        <f>F30+F31</f>
        <v>657333.33333333349</v>
      </c>
      <c r="G32" s="49" t="s">
        <v>0</v>
      </c>
      <c r="H32" s="26"/>
    </row>
    <row r="33" spans="1:8" s="148" customFormat="1" x14ac:dyDescent="0.25">
      <c r="A33" s="26"/>
      <c r="B33" s="26"/>
      <c r="C33" s="164"/>
      <c r="D33" s="26"/>
      <c r="E33" s="26"/>
      <c r="F33" s="26"/>
      <c r="G33" s="26"/>
      <c r="H33" s="26"/>
    </row>
    <row r="34" spans="1:8" s="148" customFormat="1" x14ac:dyDescent="0.25">
      <c r="A34" s="26"/>
      <c r="B34" s="26"/>
      <c r="C34" s="164"/>
      <c r="D34" s="26"/>
      <c r="E34" s="26"/>
      <c r="F34" s="26"/>
      <c r="G34" s="26"/>
      <c r="H34" s="26"/>
    </row>
    <row r="35" spans="1:8" s="148" customFormat="1" x14ac:dyDescent="0.25">
      <c r="A35" s="26"/>
      <c r="B35" s="26"/>
      <c r="C35" s="164"/>
      <c r="D35" s="26"/>
      <c r="E35" s="26"/>
      <c r="F35" s="173"/>
      <c r="G35" s="173"/>
      <c r="H35" s="26"/>
    </row>
    <row r="36" spans="1:8" s="148" customFormat="1" hidden="1" x14ac:dyDescent="0.25">
      <c r="C36" s="174"/>
    </row>
    <row r="37" spans="1:8" s="148" customFormat="1" hidden="1" x14ac:dyDescent="0.25">
      <c r="C37" s="174"/>
    </row>
    <row r="38" spans="1:8" s="148" customFormat="1" hidden="1" x14ac:dyDescent="0.25">
      <c r="C38" s="174"/>
    </row>
    <row r="39" spans="1:8" s="148" customFormat="1" hidden="1" x14ac:dyDescent="0.25">
      <c r="C39" s="174"/>
    </row>
    <row r="40" spans="1:8" s="148" customFormat="1" hidden="1" x14ac:dyDescent="0.25">
      <c r="C40" s="174"/>
    </row>
    <row r="41" spans="1:8" s="148" customFormat="1" hidden="1" x14ac:dyDescent="0.25">
      <c r="C41" s="174"/>
    </row>
    <row r="42" spans="1:8" s="148" customFormat="1" hidden="1" x14ac:dyDescent="0.25">
      <c r="C42" s="174"/>
    </row>
    <row r="43" spans="1:8" s="148" customFormat="1" hidden="1" x14ac:dyDescent="0.25">
      <c r="C43" s="174"/>
    </row>
    <row r="44" spans="1:8" s="148" customFormat="1" hidden="1" x14ac:dyDescent="0.25">
      <c r="C44" s="174"/>
    </row>
    <row r="45" spans="1:8" s="148" customFormat="1" hidden="1" x14ac:dyDescent="0.25">
      <c r="C45" s="174"/>
    </row>
    <row r="46" spans="1:8" s="148" customFormat="1" hidden="1" x14ac:dyDescent="0.25">
      <c r="C46" s="174"/>
    </row>
    <row r="47" spans="1:8" s="148" customFormat="1" hidden="1" x14ac:dyDescent="0.25">
      <c r="C47" s="174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t="12" hidden="1" customHeight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topLeftCell="A7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HTK Vand AS</v>
      </c>
      <c r="B1" s="56"/>
      <c r="C1" s="56"/>
      <c r="D1" s="176"/>
      <c r="E1" s="56"/>
    </row>
    <row r="2" spans="1:5" x14ac:dyDescent="0.25">
      <c r="A2" s="219" t="str">
        <f>'1. Forside'!A2</f>
        <v>V098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220</v>
      </c>
      <c r="C8" s="51">
        <v>550000</v>
      </c>
      <c r="D8" s="181" t="s">
        <v>0</v>
      </c>
      <c r="E8" s="56"/>
    </row>
    <row r="9" spans="1:5" x14ac:dyDescent="0.25">
      <c r="A9" s="56"/>
      <c r="B9" s="206" t="s">
        <v>223</v>
      </c>
      <c r="C9" s="51">
        <v>5510000</v>
      </c>
      <c r="D9" s="181" t="s">
        <v>224</v>
      </c>
      <c r="E9" s="56"/>
    </row>
    <row r="10" spans="1:5" x14ac:dyDescent="0.25">
      <c r="A10" s="56"/>
      <c r="B10" s="206" t="s">
        <v>222</v>
      </c>
      <c r="C10" s="51">
        <v>1500000</v>
      </c>
      <c r="D10" s="181" t="s">
        <v>0</v>
      </c>
      <c r="E10" s="56"/>
    </row>
    <row r="11" spans="1:5" x14ac:dyDescent="0.25">
      <c r="A11" s="56"/>
      <c r="B11" s="206" t="s">
        <v>221</v>
      </c>
      <c r="C11" s="51">
        <v>8000</v>
      </c>
      <c r="D11" s="181" t="s">
        <v>0</v>
      </c>
      <c r="E11" s="56"/>
    </row>
    <row r="12" spans="1:5" x14ac:dyDescent="0.25">
      <c r="A12" s="56"/>
      <c r="B12" s="54" t="s">
        <v>35</v>
      </c>
      <c r="C12" s="55">
        <f>SUM(C7:C11)</f>
        <v>7601000</v>
      </c>
      <c r="D12" s="54" t="s">
        <v>0</v>
      </c>
      <c r="E12" s="56"/>
    </row>
    <row r="13" spans="1:5" x14ac:dyDescent="0.25">
      <c r="A13" s="56"/>
      <c r="B13" s="56"/>
      <c r="C13" s="56"/>
      <c r="D13" s="176"/>
      <c r="E13" s="56"/>
    </row>
    <row r="14" spans="1:5" x14ac:dyDescent="0.25">
      <c r="A14" s="56"/>
      <c r="B14" s="56"/>
      <c r="C14" s="56"/>
      <c r="D14" s="176"/>
      <c r="E14" s="56"/>
    </row>
    <row r="15" spans="1:5" ht="25.5" customHeight="1" x14ac:dyDescent="0.25">
      <c r="A15" s="56"/>
      <c r="B15" s="205" t="s">
        <v>231</v>
      </c>
      <c r="C15" s="178"/>
      <c r="D15" s="179"/>
      <c r="E15" s="56"/>
    </row>
    <row r="16" spans="1:5" x14ac:dyDescent="0.25">
      <c r="A16" s="56"/>
      <c r="B16" s="53" t="s">
        <v>232</v>
      </c>
      <c r="C16" s="180">
        <v>13522709</v>
      </c>
      <c r="D16" s="181" t="s">
        <v>0</v>
      </c>
      <c r="E16" s="56"/>
    </row>
    <row r="17" spans="1:5" x14ac:dyDescent="0.25">
      <c r="A17" s="56"/>
      <c r="B17" s="54" t="s">
        <v>35</v>
      </c>
      <c r="C17" s="55">
        <f>C16</f>
        <v>13522709</v>
      </c>
      <c r="D17" s="54" t="s">
        <v>0</v>
      </c>
      <c r="E17" s="56"/>
    </row>
    <row r="18" spans="1:5" x14ac:dyDescent="0.25">
      <c r="A18" s="56"/>
      <c r="B18" s="56"/>
      <c r="C18" s="56"/>
      <c r="D18" s="176"/>
      <c r="E18" s="56"/>
    </row>
    <row r="19" spans="1:5" x14ac:dyDescent="0.25">
      <c r="A19" s="56"/>
      <c r="B19" s="56"/>
      <c r="C19" s="56"/>
      <c r="D19" s="176"/>
      <c r="E19" s="56"/>
    </row>
    <row r="20" spans="1:5" ht="38.25" customHeight="1" x14ac:dyDescent="0.25">
      <c r="A20" s="56"/>
      <c r="B20" s="261" t="s">
        <v>140</v>
      </c>
      <c r="C20" s="262"/>
      <c r="D20" s="263"/>
      <c r="E20" s="56"/>
    </row>
    <row r="21" spans="1:5" x14ac:dyDescent="0.25">
      <c r="A21" s="56"/>
      <c r="B21" s="53" t="s">
        <v>70</v>
      </c>
      <c r="C21" s="51">
        <v>106000</v>
      </c>
      <c r="D21" s="181" t="s">
        <v>0</v>
      </c>
      <c r="E21" s="56"/>
    </row>
    <row r="22" spans="1:5" x14ac:dyDescent="0.25">
      <c r="A22" s="56"/>
      <c r="B22" s="53" t="s">
        <v>14</v>
      </c>
      <c r="C22" s="51">
        <v>16000</v>
      </c>
      <c r="D22" s="181" t="s">
        <v>0</v>
      </c>
      <c r="E22" s="56"/>
    </row>
    <row r="23" spans="1:5" x14ac:dyDescent="0.25">
      <c r="A23" s="56"/>
      <c r="B23" s="54" t="s">
        <v>35</v>
      </c>
      <c r="C23" s="55">
        <f>SUM(C21:C22)</f>
        <v>122000</v>
      </c>
      <c r="D23" s="54" t="s">
        <v>0</v>
      </c>
      <c r="E23" s="56"/>
    </row>
    <row r="24" spans="1:5" x14ac:dyDescent="0.25">
      <c r="A24" s="56"/>
      <c r="B24" s="56"/>
      <c r="C24" s="182"/>
      <c r="D24" s="183"/>
      <c r="E24" s="56"/>
    </row>
    <row r="25" spans="1:5" x14ac:dyDescent="0.25">
      <c r="A25" s="56"/>
      <c r="B25" s="56"/>
      <c r="C25" s="182"/>
      <c r="D25" s="183"/>
      <c r="E25" s="56"/>
    </row>
    <row r="26" spans="1:5" ht="42" customHeight="1" x14ac:dyDescent="0.25">
      <c r="A26" s="56"/>
      <c r="B26" s="264" t="s">
        <v>141</v>
      </c>
      <c r="C26" s="265"/>
      <c r="D26" s="266"/>
      <c r="E26" s="56"/>
    </row>
    <row r="27" spans="1:5" x14ac:dyDescent="0.25">
      <c r="A27" s="56"/>
      <c r="B27" s="108" t="s">
        <v>142</v>
      </c>
      <c r="C27" s="19">
        <v>20699869</v>
      </c>
      <c r="D27" s="58" t="s">
        <v>0</v>
      </c>
      <c r="E27" s="56"/>
    </row>
    <row r="28" spans="1:5" x14ac:dyDescent="0.25">
      <c r="A28" s="56"/>
      <c r="B28" s="108" t="s">
        <v>143</v>
      </c>
      <c r="C28" s="40">
        <v>19489197</v>
      </c>
      <c r="D28" s="58" t="s">
        <v>0</v>
      </c>
      <c r="E28" s="56"/>
    </row>
    <row r="29" spans="1:5" x14ac:dyDescent="0.25">
      <c r="A29" s="56"/>
      <c r="B29" s="28" t="s">
        <v>144</v>
      </c>
      <c r="C29" s="55">
        <f>C27-C28</f>
        <v>1210672</v>
      </c>
      <c r="D29" s="28" t="s">
        <v>0</v>
      </c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x14ac:dyDescent="0.25">
      <c r="A32" s="56"/>
      <c r="B32" s="56"/>
      <c r="C32" s="56"/>
      <c r="D32" s="176"/>
      <c r="E32" s="56"/>
    </row>
    <row r="33" spans="1:5" hidden="1" x14ac:dyDescent="0.25"/>
    <row r="34" spans="1:5" hidden="1" x14ac:dyDescent="0.25"/>
    <row r="35" spans="1:5" hidden="1" x14ac:dyDescent="0.25"/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>
      <c r="A40" s="185"/>
      <c r="B40" s="185"/>
      <c r="C40" s="185"/>
      <c r="D40" s="186"/>
      <c r="E40" s="185"/>
    </row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t="20.25" hidden="1" customHeight="1" x14ac:dyDescent="0.25"/>
    <row r="52" hidden="1" x14ac:dyDescent="0.25"/>
  </sheetData>
  <sheetProtection password="C6ED" sheet="1" objects="1" scenarios="1"/>
  <mergeCells count="3">
    <mergeCell ref="B4:D4"/>
    <mergeCell ref="B20:D20"/>
    <mergeCell ref="B26:D26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2015-09-27T18:35:03Z</dcterms:modified>
</cp:coreProperties>
</file>