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9" i="2" l="1"/>
  <c r="F10" i="2"/>
  <c r="F11" i="2"/>
  <c r="F12" i="2"/>
  <c r="E31" i="19" l="1"/>
  <c r="C36" i="19" l="1"/>
  <c r="E36" i="19" s="1"/>
  <c r="F16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3" i="2" l="1"/>
  <c r="C9" i="12" l="1"/>
  <c r="C11" i="12" s="1"/>
  <c r="C31" i="8" s="1"/>
  <c r="E31" i="8" s="1"/>
  <c r="F8" i="2" l="1"/>
  <c r="F8" i="7"/>
  <c r="F15" i="7" s="1"/>
  <c r="F14" i="2" l="1"/>
  <c r="C9" i="10" s="1"/>
  <c r="C15" i="11" l="1"/>
  <c r="C28" i="8" s="1"/>
  <c r="C14" i="4"/>
  <c r="C26" i="8" s="1"/>
  <c r="C26" i="3"/>
  <c r="C24" i="8" s="1"/>
  <c r="F17" i="7"/>
  <c r="C18" i="8" s="1"/>
  <c r="C20" i="3"/>
  <c r="C23" i="8" s="1"/>
  <c r="C9" i="3"/>
  <c r="C21" i="8" s="1"/>
  <c r="C8" i="4"/>
  <c r="C25" i="8" s="1"/>
  <c r="C10" i="10"/>
  <c r="C17" i="8" s="1"/>
  <c r="F1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<sst xmlns="http://schemas.openxmlformats.org/spreadsheetml/2006/main" count="380" uniqueCount="201">
  <si>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</si>
  <si>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</si>
  <si>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</si>
  <si>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</si>
  <si>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</si>
  <si>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</si>
  <si>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</si>
  <si>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</si>
  <si>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</si>
  <si>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</si>
  <si>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</si>
  <si>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</si>
  <si>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</si>
  <si>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</si>
  <si>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</si>
  <si>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</si>
  <si>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</si>
  <si>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</si>
  <si>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</si>
  <si>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</si>
  <si>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</si>
  <si>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</si>
  <si>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</si>
  <si>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</si>
  <si>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</si>
  <si>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</si>
  <si>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</si>
  <si>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</si>
  <si>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</si>
  <si>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</si>
  <si>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</si>
  <si>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</si>
  <si>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</si>
  <si>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</si>
  <si>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</si>
  <si>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</si>
  <si>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</si>
  <si>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</si>
  <si>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</si>
  <si>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</si>
  <si>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</si>
  <si>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</si>
  <si>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</si>
  <si>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</si>
  <si>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</si>
  <si>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</si>
  <si>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</si>
  <si>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</si>
  <si>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</si>
  <si>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</si>
  <si>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</si>
  <si>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</si>
  <si>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</si>
  <si>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</si>
  <si>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</si>
  <si>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</si>
  <si>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</si>
  <si>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</si>
  <si>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</si>
  <si>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</si>
  <si>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</si>
  <si>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</si>
  <si>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</si>
  <si>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</si>
  <si>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</si>
  <si>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</si>
  <si>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</si>
  <si>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</si>
  <si>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</si>
  <si>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</si>
  <si>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</si>
  <si>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</si>
  <si>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</si>
  <si>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</si>
  <si>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</si>
  <si>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</si>
  <si>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</si>
  <si>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</si>
  <si>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</si>
  <si>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</si>
  <si>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</si>
  <si>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</si>
  <si>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</si>
  <si>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</si>
  <si>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</si>
  <si>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</si>
  <si>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</si>
  <si>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</si>
  <si>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</si>
  <si>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</si>
  <si>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</si>
  <si>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</si>
  <si>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</si>
  <si>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</si>
  <si>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</si>
  <si>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</si>
  <si>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</si>
  <si>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</si>
  <si>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</si>
  <si>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</si>
  <si>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</si>
  <si>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</si>
  <si>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</si>
  <si>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</si>
  <si>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</si>
  <si>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</si>
  <si>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</si>
  <si>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</si>
  <si>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</si>
  <si>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</si>
  <si>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</si>
  <si>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</si>
  <si>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</si>
  <si>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</si>
  <si>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</si>
  <si>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</si>
  <si>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</si>
  <si>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</si>
  <si>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</si>
  <si>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</si>
  <si>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</si>
  <si>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</si>
  <si>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</si>
  <si>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</si>
  <si>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</si>
  <si>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</si>
  <si>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</si>
  <si>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</si>
  <si>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</si>
  <si>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</si>
  <si>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</si>
  <si>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</si>
  <si>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</si>
  <si>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</si>
  <si>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</si>
  <si>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</si>
  <si>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</si>
  <si>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</si>
  <si>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</si>
  <si>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</si>
  <si>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</si>
  <si>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</si>
  <si>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</si>
  <si>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</si>
  <si>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</si>
  <si>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</si>
  <si>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</si>
  <si>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</si>
  <si>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</si>
  <si>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</si>
  <si>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</si>
  <si>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</si>
  <si>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</si>
  <si>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</si>
  <si>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</si>
  <si>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</si>
  <si>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</si>
  <si>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</si>
  <si>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</si>
  <si>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</si>
  <si>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</si>
  <si>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</si>
  <si>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</si>
  <si>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</si>
  <si>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</si>
  <si>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</si>
  <si>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</si>
  <si>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</si>
  <si>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</si>
  <si>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</si>
  <si>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</si>
  <si>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</si>
  <si>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</si>
  <si>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</si>
  <si>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</si>
  <si>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</si>
  <si>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</si>
  <si>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</si>
  <si>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</si>
  <si>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</si>
  <si>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</si>
  <si>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</si>
  <si>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</si>
  <si>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</si>
  <si>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</si>
  <si>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</si>
  <si>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Afregningsmålere, elektroniske ≤ Ø 110mm (Qn 10)</t>
  </si>
  <si>
    <t>10</t>
  </si>
  <si>
    <t>Rentvandsbeholder  insitu støbt</t>
  </si>
  <si>
    <t>50</t>
  </si>
  <si>
    <t>Filteranlæg, trykfiltre, dobbelt filtrering</t>
  </si>
  <si>
    <t>25</t>
  </si>
  <si>
    <t xml:space="preserve">Afregningsmålere, mekaniske </t>
  </si>
  <si>
    <t>8</t>
  </si>
  <si>
    <t>Ejendomsskatter</t>
  </si>
  <si>
    <t>Pumpe inkl. stigrør og forerørsforsejlinger mv.</t>
  </si>
  <si>
    <t>Filteranlæg, åbne filtre, dobbelt filtrering, Mek./EL</t>
  </si>
  <si>
    <t>Boring (inkl. etablering, forerør, filter og prøvepumpning)</t>
  </si>
  <si>
    <t>Ventiler på Ø 50mm &lt; Ledningsnet ≤ Ø110 mm</t>
  </si>
  <si>
    <t>Ikast Vandforsyning A.m.b.A</t>
  </si>
  <si>
    <t>V106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</si>
</sst>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Ikast Vandforsyning A.m.b.A</v>
      </c>
      <c r="B1" s="56"/>
      <c r="C1" s="56"/>
      <c r="D1" s="56"/>
      <c r="E1" s="56"/>
    </row>
    <row r="2" spans="1:5" x14ac:dyDescent="0.25">
      <c r="A2" s="220" t="str">
        <f>'1. Forside'!A2</f>
        <v>V106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58175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250000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-191825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Ikast Vandforsyning A.m.b.A</v>
      </c>
      <c r="B1" s="26"/>
      <c r="C1" s="26"/>
      <c r="D1" s="26"/>
      <c r="E1" s="26"/>
    </row>
    <row r="2" spans="1:5" x14ac:dyDescent="0.25">
      <c r="A2" s="221" t="str">
        <f>'1. Forside'!A2</f>
        <v>V106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-13347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-7416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-5931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Ikast Vandforsyning A.m.b.A</v>
      </c>
      <c r="B1" s="26"/>
      <c r="C1" s="26"/>
      <c r="D1" s="26"/>
      <c r="E1" s="26"/>
    </row>
    <row r="2" spans="1:5" x14ac:dyDescent="0.25">
      <c r="A2" s="221" t="str">
        <f>'1. Forside'!A2</f>
        <v>V106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-1770439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-1026385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-744054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2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-372027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Ikast Vandforsyning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14468015.610644022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3954080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263155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104494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218500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4540229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358700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55399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414099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-4656166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-4656166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298162</v>
      </c>
      <c r="D27" s="79" t="s">
        <v>0</v>
      </c>
      <c r="E27" s="10">
        <f>IF(C27&lt;0,0,-C27)</f>
        <v>-298162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1298380</v>
      </c>
      <c r="D29" s="79" t="s">
        <v>0</v>
      </c>
      <c r="E29" s="10">
        <f>-C29</f>
        <v>-1298380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12889802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12889802</v>
      </c>
      <c r="D36" s="79" t="s">
        <v>0</v>
      </c>
      <c r="E36" s="10">
        <f>-C36</f>
        <v>-12889802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-18328.389355977997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Ikast Vandforsyning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V106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115284</v>
      </c>
      <c r="D7" s="222" t="s">
        <v>0</v>
      </c>
      <c r="E7" s="223">
        <v>1052390</v>
      </c>
      <c r="F7" s="222" t="s">
        <v>0</v>
      </c>
      <c r="G7" s="223">
        <v>1298380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1052390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1298380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115284</v>
      </c>
      <c r="D11" s="226" t="s">
        <v>0</v>
      </c>
      <c r="E11" s="55">
        <f>C11+E7-E8-E9</f>
        <v>115284</v>
      </c>
      <c r="F11" s="226" t="s">
        <v>0</v>
      </c>
      <c r="G11" s="55">
        <f>E11+G7-G8-G9</f>
        <v>115284</v>
      </c>
      <c r="H11" s="226" t="s">
        <v>0</v>
      </c>
      <c r="I11" s="55">
        <f>G11+I7-I8-I9</f>
        <v>115284</v>
      </c>
      <c r="J11" s="226" t="s">
        <v>0</v>
      </c>
      <c r="K11" s="55">
        <f>K7-K8-K9+K10+I11</f>
        <v>115284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Ikast Vandforsyning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5295813.886445703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-20124.092768493672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-135308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5140381.7936772089</v>
      </c>
      <c r="D13" s="79" t="s">
        <v>0</v>
      </c>
      <c r="E13" s="6">
        <f>C13</f>
        <v>5140381.7936772089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3813670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investeringer'!F16</f>
        <v>681603.67240000004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150866.77480000007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investeringer'!F17</f>
        <v>584173.33333333337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5230313.7805333324</v>
      </c>
      <c r="D19" s="79" t="s">
        <v>0</v>
      </c>
      <c r="E19" s="8">
        <f>C19</f>
        <v>5230313.7805333324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80000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6040250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77550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447946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-191825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-5931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6447990</v>
      </c>
      <c r="D29" s="79" t="s">
        <v>0</v>
      </c>
      <c r="E29" s="6">
        <f>C29</f>
        <v>6447990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-372027</v>
      </c>
      <c r="D31" s="79" t="s">
        <v>0</v>
      </c>
      <c r="E31" s="10">
        <f>C31</f>
        <v>-372027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-18328.389355977997</v>
      </c>
      <c r="D33" s="79" t="s">
        <v>0</v>
      </c>
      <c r="E33" s="12">
        <f>C33</f>
        <v>-18328.389355977997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16428330.184854561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936466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17.542900847286031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11.092853541777878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Ikast Vandforsyning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V106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5295813.886445703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5295813.886445703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5295813.886445703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-20124.092768493672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Ikast Vandforsyning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3910958.5551401516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5275689.7936772089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5295813.886445703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541232.17919475085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135308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Ikast Vandforsyning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177209684.69172254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3813670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3813670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0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Ikast Vandforsyning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1416026.48</v>
      </c>
      <c r="F8" s="34">
        <f t="shared" ref="F8:F13" si="0">E8/D8</f>
        <v>18880.353066666667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2377531</v>
      </c>
      <c r="F9" s="34">
        <f t="shared" ref="F9:F12" si="1">E9/D9</f>
        <v>237753.1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189</v>
      </c>
      <c r="E10" s="32">
        <v>87842.19</v>
      </c>
      <c r="F10" s="34">
        <f t="shared" si="1"/>
        <v>1756.8438000000001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184</v>
      </c>
      <c r="D11" s="31" t="s">
        <v>189</v>
      </c>
      <c r="E11" s="32">
        <v>243378.11</v>
      </c>
      <c r="F11" s="34">
        <f t="shared" si="1"/>
        <v>4867.5621999999994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184</v>
      </c>
      <c r="D12" s="31" t="s">
        <v>191</v>
      </c>
      <c r="E12" s="32">
        <v>504633</v>
      </c>
      <c r="F12" s="34">
        <f t="shared" si="1"/>
        <v>20185.32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184</v>
      </c>
      <c r="D13" s="31" t="s">
        <v>193</v>
      </c>
      <c r="E13" s="32">
        <v>26755</v>
      </c>
      <c r="F13" s="34">
        <f t="shared" si="0"/>
        <v>3344.375</v>
      </c>
      <c r="G13" s="35" t="s">
        <v>0</v>
      </c>
      <c r="H13" s="26"/>
    </row>
    <row r="14" spans="1:8" s="148" customFormat="1" x14ac:dyDescent="0.25">
      <c r="A14" s="26"/>
      <c r="B14" s="23" t="s">
        <v>71</v>
      </c>
      <c r="C14" s="158"/>
      <c r="D14" s="158"/>
      <c r="E14" s="158"/>
      <c r="F14" s="36">
        <f>SUM(F8:F13)</f>
        <v>286787.55406666669</v>
      </c>
      <c r="G14" s="37" t="s">
        <v>0</v>
      </c>
      <c r="H14" s="26"/>
    </row>
    <row r="15" spans="1:8" s="148" customFormat="1" x14ac:dyDescent="0.25">
      <c r="A15" s="26"/>
      <c r="B15" s="107" t="s">
        <v>133</v>
      </c>
      <c r="C15" s="159"/>
      <c r="D15" s="159"/>
      <c r="E15" s="159"/>
      <c r="F15" s="66">
        <v>394816.1183333334</v>
      </c>
      <c r="G15" s="37" t="s">
        <v>0</v>
      </c>
      <c r="H15" s="26"/>
    </row>
    <row r="16" spans="1:8" s="148" customFormat="1" x14ac:dyDescent="0.25">
      <c r="A16" s="26"/>
      <c r="B16" s="39" t="s">
        <v>68</v>
      </c>
      <c r="C16" s="160"/>
      <c r="D16" s="160"/>
      <c r="E16" s="161"/>
      <c r="F16" s="38">
        <f>F14+F15</f>
        <v>681603.67240000004</v>
      </c>
      <c r="G16" s="38" t="s">
        <v>0</v>
      </c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hidden="1" x14ac:dyDescent="0.25"/>
    <row r="21" spans="1:8" s="148" customFormat="1" hidden="1" x14ac:dyDescent="0.25"/>
    <row r="22" spans="1:8" s="148" customFormat="1" hidden="1" x14ac:dyDescent="0.25"/>
    <row r="23" spans="1:8" s="148" customFormat="1" ht="14.45" hidden="1" customHeight="1" x14ac:dyDescent="0.25"/>
    <row r="24" spans="1:8" s="148" customFormat="1" ht="14.4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Ikast Vandforsyning A.m.b.A</v>
      </c>
      <c r="B1" s="162"/>
      <c r="C1" s="162"/>
      <c r="D1" s="162"/>
      <c r="E1" s="162"/>
    </row>
    <row r="2" spans="1:5" x14ac:dyDescent="0.25">
      <c r="A2" s="1" t="str">
        <f>'1. Forside'!A2</f>
        <v>V106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92500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330208.33333333331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investeringer'!F14</f>
        <v>286787.55406666669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150866.77480000007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Ikast Vandforsyning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195</v>
      </c>
      <c r="C8" s="30">
        <v>2015</v>
      </c>
      <c r="D8" s="31">
        <v>15</v>
      </c>
      <c r="E8" s="32">
        <v>50000</v>
      </c>
      <c r="F8" s="45">
        <f>E8/D8</f>
        <v>3333.3333333333335</v>
      </c>
      <c r="G8" s="35" t="s">
        <v>0</v>
      </c>
      <c r="H8" s="26"/>
    </row>
    <row r="9" spans="1:8" s="148" customFormat="1" x14ac:dyDescent="0.25">
      <c r="A9" s="26"/>
      <c r="B9" s="29" t="s">
        <v>196</v>
      </c>
      <c r="C9" s="30">
        <v>2015</v>
      </c>
      <c r="D9" s="31">
        <v>25</v>
      </c>
      <c r="E9" s="32">
        <v>75000</v>
      </c>
      <c r="F9" s="45">
        <f t="shared" ref="F9:F14" si="0">E9/D9</f>
        <v>3000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2015</v>
      </c>
      <c r="D10" s="31">
        <v>75</v>
      </c>
      <c r="E10" s="32">
        <v>1463000</v>
      </c>
      <c r="F10" s="45">
        <f t="shared" si="0"/>
        <v>19506.666666666668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2015</v>
      </c>
      <c r="D11" s="31">
        <v>10</v>
      </c>
      <c r="E11" s="32">
        <v>3250000</v>
      </c>
      <c r="F11" s="45">
        <f t="shared" si="0"/>
        <v>325000</v>
      </c>
      <c r="G11" s="35" t="s">
        <v>0</v>
      </c>
      <c r="H11" s="26"/>
    </row>
    <row r="12" spans="1:8" s="148" customFormat="1" x14ac:dyDescent="0.25">
      <c r="A12" s="26"/>
      <c r="B12" s="29" t="s">
        <v>197</v>
      </c>
      <c r="C12" s="30">
        <v>2016</v>
      </c>
      <c r="D12" s="31">
        <v>30</v>
      </c>
      <c r="E12" s="32">
        <v>500000</v>
      </c>
      <c r="F12" s="45">
        <f t="shared" si="0"/>
        <v>16666.666666666668</v>
      </c>
      <c r="G12" s="35" t="s">
        <v>0</v>
      </c>
      <c r="H12" s="26"/>
    </row>
    <row r="13" spans="1:8" s="148" customFormat="1" x14ac:dyDescent="0.25">
      <c r="A13" s="26"/>
      <c r="B13" s="29" t="s">
        <v>198</v>
      </c>
      <c r="C13" s="30">
        <v>2016</v>
      </c>
      <c r="D13" s="31">
        <v>75</v>
      </c>
      <c r="E13" s="32">
        <v>1250000</v>
      </c>
      <c r="F13" s="45">
        <f t="shared" si="0"/>
        <v>16666.666666666668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>
        <v>2016</v>
      </c>
      <c r="D14" s="31">
        <v>10</v>
      </c>
      <c r="E14" s="32">
        <v>2000000</v>
      </c>
      <c r="F14" s="45">
        <f t="shared" si="0"/>
        <v>200000</v>
      </c>
      <c r="G14" s="35" t="s">
        <v>0</v>
      </c>
      <c r="H14" s="26"/>
    </row>
    <row r="15" spans="1:8" s="148" customFormat="1" x14ac:dyDescent="0.25">
      <c r="A15" s="26"/>
      <c r="B15" s="109" t="s">
        <v>72</v>
      </c>
      <c r="C15" s="165"/>
      <c r="D15" s="166"/>
      <c r="E15" s="167"/>
      <c r="F15" s="46">
        <f>SUMIF(C8:C14,"2015",F8:F14)</f>
        <v>350840</v>
      </c>
      <c r="G15" s="47" t="s">
        <v>0</v>
      </c>
      <c r="H15" s="26"/>
    </row>
    <row r="16" spans="1:8" s="148" customFormat="1" x14ac:dyDescent="0.25">
      <c r="A16" s="26"/>
      <c r="B16" s="107" t="s">
        <v>131</v>
      </c>
      <c r="C16" s="168"/>
      <c r="D16" s="169"/>
      <c r="E16" s="170"/>
      <c r="F16" s="46">
        <f>SUMIF(C8:C14,"2016",F8:F14)</f>
        <v>233333.33333333334</v>
      </c>
      <c r="G16" s="47" t="s">
        <v>0</v>
      </c>
      <c r="H16" s="26"/>
    </row>
    <row r="17" spans="1:8" s="148" customFormat="1" x14ac:dyDescent="0.25">
      <c r="A17" s="26"/>
      <c r="B17" s="50" t="s">
        <v>36</v>
      </c>
      <c r="C17" s="171"/>
      <c r="D17" s="172"/>
      <c r="E17" s="172"/>
      <c r="F17" s="48">
        <f>F15+F16</f>
        <v>584173.33333333337</v>
      </c>
      <c r="G17" s="49" t="s">
        <v>0</v>
      </c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173"/>
      <c r="G20" s="173"/>
      <c r="H20" s="26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t="12" hidden="1" customHeight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Ikast Vandforsyning A.m.b.A</v>
      </c>
      <c r="B1" s="56"/>
      <c r="C1" s="56"/>
      <c r="D1" s="176"/>
      <c r="E1" s="56"/>
    </row>
    <row r="2" spans="1:5" x14ac:dyDescent="0.25">
      <c r="A2" s="220" t="str">
        <f>'1. Forside'!A2</f>
        <v>V106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194</v>
      </c>
      <c r="C8" s="51">
        <v>45000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80000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6040250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6040250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62950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14600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77550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5982858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5534912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447946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2015-05-27T09:24:20Z</cp:lastPrinted>
  <dcterms:created xsi:type="dcterms:W3CDTF">2014-01-17T08:54:17Z</dcterms:created>
  <dcterms:modified xsi:type="dcterms:W3CDTF">2015-08-25T11:00:42Z</dcterms:modified>
</cp:coreProperties>
</file>