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80" yWindow="165" windowWidth="20730" windowHeight="11700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5" i="10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24" i="11"/>
  <c r="F10" i="11"/>
  <c r="F25" i="11" s="1"/>
  <c r="G35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<sst xmlns="http://schemas.openxmlformats.org/spreadsheetml/2006/main" count="242" uniqueCount="129">
  <si>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</si>
  <si>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</si>
  <si>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</si>
  <si>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</si>
  <si>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</si>
  <si>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</si>
  <si>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</si>
  <si>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</si>
  <si>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</si>
  <si>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</si>
  <si>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</si>
  <si>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</si>
  <si>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</si>
  <si>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</si>
  <si>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</si>
  <si>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</si>
  <si>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</si>
  <si>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</si>
  <si>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</si>
  <si>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</si>
  <si>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</si>
  <si>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</si>
  <si>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</si>
  <si>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</si>
  <si>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</si>
  <si>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</si>
  <si>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</si>
  <si>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</si>
  <si>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</si>
  <si>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</si>
  <si>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</si>
  <si>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</si>
  <si>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</si>
  <si>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</si>
  <si>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</si>
  <si>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</si>
  <si>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</si>
  <si>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</si>
  <si>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</si>
  <si>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</si>
  <si>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</si>
  <si>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</si>
  <si>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</si>
  <si>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</si>
  <si>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</si>
  <si>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</si>
  <si>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</si>
  <si>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</si>
  <si>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</si>
  <si>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</si>
  <si>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</si>
  <si>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</si>
  <si>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</si>
  <si>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</si>
  <si>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</si>
  <si>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</si>
  <si>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</si>
  <si>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</si>
  <si>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</si>
  <si>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</si>
  <si>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</si>
  <si>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</si>
  <si>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</si>
  <si>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</si>
  <si>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</si>
  <si>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</si>
  <si>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</si>
  <si>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</si>
  <si>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</si>
  <si>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</si>
  <si>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</si>
  <si>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</si>
  <si>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</si>
  <si>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</si>
  <si>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</si>
  <si>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</si>
  <si>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</si>
  <si>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</si>
  <si>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</si>
  <si>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</si>
  <si>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</si>
  <si>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</si>
  <si>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</si>
  <si>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</si>
  <si>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</si>
  <si>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</si>
  <si>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</si>
  <si>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</si>
  <si>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</si>
  <si>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</si>
  <si>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</si>
  <si>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</si>
  <si>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</si>
  <si>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</si>
  <si>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</si>
  <si>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</si>
  <si>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</si>
  <si>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</si>
  <si>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</si>
  <si>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</si>
  <si>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</si>
  <si>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</si>
  <si>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</si>
  <si>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</si>
  <si>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</si>
  <si>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</si>
  <si>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</si>
  <si>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</si>
  <si>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</si>
  <si>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</si>
  <si>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</si>
  <si>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Indløb med riste, SRO</t>
  </si>
  <si>
    <t>Renovering af asfaltarealer</t>
  </si>
  <si>
    <t>Forafvanding, slam, Mek/EL</t>
  </si>
  <si>
    <t>Jordbassin Klasse B</t>
  </si>
  <si>
    <t xml:space="preserve">Ø 200 mm &lt; Ledningsnet ≤ Ø 500 mm </t>
  </si>
  <si>
    <t>Køretøjer, store lastvogne (&gt; 3.500 kg.)</t>
  </si>
  <si>
    <t>Pumpestationer i underjordiske bygværker (&lt;50 m2), SRO</t>
  </si>
  <si>
    <t>Pumpestationer i underjordiske bygværker (&lt;50 m2), Mek/El</t>
  </si>
  <si>
    <t>Ledningsnet</t>
  </si>
  <si>
    <t>Indløb med riste, Mek/EL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</si>
  <si>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</si>
  <si>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</si>
  <si>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</si>
  <si>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</si>
  <si>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</si>
  <si>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Årlig tillæg for gæld til tjenestemandspensioner</t>
  </si>
  <si>
    <t>Resterende indregningsperiode for gæld til tjenestemandspensioner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</si>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</sst>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109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tabSelected="1"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125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108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81" t="s">
        <v>28</v>
      </c>
      <c r="C9" s="82"/>
      <c r="D9" s="83"/>
      <c r="E9" s="27">
        <f>'Fane 3. Grundlag'!G12</f>
        <v>380708033.29734302</v>
      </c>
      <c r="F9" s="28" t="s">
        <v>4</v>
      </c>
      <c r="G9" s="29"/>
      <c r="H9" s="30"/>
      <c r="I9" s="20"/>
    </row>
    <row r="10" spans="1:9" x14ac:dyDescent="0.25">
      <c r="A10" s="20"/>
      <c r="B10" s="91" t="s">
        <v>96</v>
      </c>
      <c r="C10" s="89"/>
      <c r="D10" s="90"/>
      <c r="E10" s="31">
        <f>'Fane 3. Grundlag'!G11</f>
        <v>9241245.372381879</v>
      </c>
      <c r="F10" s="28" t="s">
        <v>4</v>
      </c>
      <c r="G10" s="32"/>
      <c r="H10" s="33"/>
      <c r="I10" s="20"/>
    </row>
    <row r="11" spans="1:9" x14ac:dyDescent="0.25">
      <c r="A11" s="20"/>
      <c r="B11" s="88" t="s">
        <v>22</v>
      </c>
      <c r="C11" s="89"/>
      <c r="D11" s="90"/>
      <c r="E11" s="31">
        <f>'Fane 4. Individuelt eff.krav'!G11</f>
        <v>2289062.7768624513</v>
      </c>
      <c r="F11" s="28" t="s">
        <v>4</v>
      </c>
      <c r="G11" s="34"/>
      <c r="H11" s="33"/>
      <c r="I11" s="20"/>
    </row>
    <row r="12" spans="1:9" x14ac:dyDescent="0.25">
      <c r="A12" s="20"/>
      <c r="B12" s="88" t="s">
        <v>23</v>
      </c>
      <c r="C12" s="89"/>
      <c r="D12" s="90"/>
      <c r="E12" s="31">
        <f>'Fane 5. Generelt eff.krav'!G15</f>
        <v>4710573.6104992237</v>
      </c>
      <c r="F12" s="28" t="s">
        <v>4</v>
      </c>
      <c r="G12" s="35"/>
      <c r="H12" s="36"/>
      <c r="I12" s="20"/>
    </row>
    <row r="13" spans="1:9" x14ac:dyDescent="0.25">
      <c r="A13" s="20"/>
      <c r="B13" s="92" t="s">
        <v>38</v>
      </c>
      <c r="C13" s="93"/>
      <c r="D13" s="94"/>
      <c r="E13" s="37">
        <f>$E$9-$E$11-$E$12</f>
        <v>373708396.90998137</v>
      </c>
      <c r="F13" s="38" t="s">
        <v>4</v>
      </c>
      <c r="G13" s="37">
        <f>E13</f>
        <v>373708396.90998137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4" t="s">
        <v>107</v>
      </c>
      <c r="C15" s="85"/>
      <c r="D15" s="86"/>
      <c r="E15" s="37">
        <f>'Fane 6. Hist. over el. underdæk'!G15</f>
        <v>3927226</v>
      </c>
      <c r="F15" s="38" t="s">
        <v>4</v>
      </c>
      <c r="G15" s="37">
        <f>E15</f>
        <v>3927226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81" t="s">
        <v>32</v>
      </c>
      <c r="C17" s="82"/>
      <c r="D17" s="83"/>
      <c r="E17" s="31">
        <f>'Fane 8. Korrektion af PL2015'!G11</f>
        <v>-1438800</v>
      </c>
      <c r="F17" s="28" t="s">
        <v>4</v>
      </c>
      <c r="G17" s="39"/>
      <c r="H17" s="30"/>
      <c r="I17" s="20"/>
    </row>
    <row r="18" spans="1:9" x14ac:dyDescent="0.25">
      <c r="A18" s="20"/>
      <c r="B18" s="81" t="s">
        <v>33</v>
      </c>
      <c r="C18" s="82"/>
      <c r="D18" s="83"/>
      <c r="E18" s="31">
        <f>'Fane 8. Korrektion af PL2015'!G17</f>
        <v>1012314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1" t="s">
        <v>97</v>
      </c>
      <c r="C19" s="82"/>
      <c r="D19" s="83"/>
      <c r="E19" s="31">
        <f>'Fane 8. Korrektion af PL2015'!G23</f>
        <v>13743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81" t="s">
        <v>34</v>
      </c>
      <c r="C20" s="82"/>
      <c r="D20" s="83"/>
      <c r="E20" s="31">
        <f>'Fane 8. Korrektion af PL2015'!G29</f>
        <v>-354000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81" t="s">
        <v>35</v>
      </c>
      <c r="C21" s="82"/>
      <c r="D21" s="83"/>
      <c r="E21" s="31">
        <f>'Fane 8. Korrektion af PL2015'!G36</f>
        <v>9153850.6933333315</v>
      </c>
      <c r="F21" s="28" t="s">
        <v>4</v>
      </c>
      <c r="G21" s="35"/>
      <c r="H21" s="36"/>
      <c r="I21" s="20"/>
    </row>
    <row r="22" spans="1:9" x14ac:dyDescent="0.25">
      <c r="A22" s="20"/>
      <c r="B22" s="84" t="s">
        <v>36</v>
      </c>
      <c r="C22" s="85"/>
      <c r="D22" s="86"/>
      <c r="E22" s="37">
        <f>SUM(E17:E21)</f>
        <v>8387107.6933333315</v>
      </c>
      <c r="F22" s="38" t="s">
        <v>4</v>
      </c>
      <c r="G22" s="37">
        <f>E22</f>
        <v>8387107.6933333315</v>
      </c>
      <c r="H22" s="38" t="s">
        <v>4</v>
      </c>
      <c r="I22" s="20"/>
    </row>
    <row r="23" spans="1:9" x14ac:dyDescent="0.25">
      <c r="A23" s="20"/>
      <c r="B23" s="78" t="s">
        <v>30</v>
      </c>
      <c r="C23" s="79"/>
      <c r="D23" s="79"/>
      <c r="E23" s="79"/>
      <c r="F23" s="79"/>
      <c r="G23" s="79"/>
      <c r="H23" s="80"/>
      <c r="I23" s="20"/>
    </row>
    <row r="24" spans="1:9" x14ac:dyDescent="0.25">
      <c r="A24" s="20"/>
      <c r="B24" s="84" t="s">
        <v>31</v>
      </c>
      <c r="C24" s="85"/>
      <c r="D24" s="86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78" t="s">
        <v>37</v>
      </c>
      <c r="C25" s="79"/>
      <c r="D25" s="79"/>
      <c r="E25" s="79"/>
      <c r="F25" s="80"/>
      <c r="G25" s="40">
        <f>G13+G15+G22+G24</f>
        <v>386022730.6033147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3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9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39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8" t="s">
        <v>98</v>
      </c>
      <c r="C9" s="89"/>
      <c r="D9" s="89"/>
      <c r="E9" s="89"/>
      <c r="F9" s="90"/>
      <c r="G9" s="46">
        <v>122039067.92496116</v>
      </c>
      <c r="H9" s="42" t="s">
        <v>4</v>
      </c>
      <c r="I9" s="20"/>
    </row>
    <row r="10" spans="1:9" x14ac:dyDescent="0.25">
      <c r="A10" s="20"/>
      <c r="B10" s="88" t="s">
        <v>99</v>
      </c>
      <c r="C10" s="89"/>
      <c r="D10" s="89"/>
      <c r="E10" s="89"/>
      <c r="F10" s="90"/>
      <c r="G10" s="46">
        <v>249427720</v>
      </c>
      <c r="H10" s="42" t="s">
        <v>4</v>
      </c>
      <c r="I10" s="20"/>
    </row>
    <row r="11" spans="1:9" x14ac:dyDescent="0.25">
      <c r="A11" s="20"/>
      <c r="B11" s="88" t="s">
        <v>100</v>
      </c>
      <c r="C11" s="89"/>
      <c r="D11" s="89"/>
      <c r="E11" s="89"/>
      <c r="F11" s="90"/>
      <c r="G11" s="46">
        <v>9241245.372381879</v>
      </c>
      <c r="H11" s="42" t="s">
        <v>4</v>
      </c>
      <c r="I11" s="20"/>
    </row>
    <row r="12" spans="1:9" x14ac:dyDescent="0.25">
      <c r="A12" s="20"/>
      <c r="B12" s="78" t="s">
        <v>39</v>
      </c>
      <c r="C12" s="79"/>
      <c r="D12" s="79"/>
      <c r="E12" s="79"/>
      <c r="F12" s="80"/>
      <c r="G12" s="40">
        <f>SUM(G9:G11)</f>
        <v>380708033.29734302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102</v>
      </c>
      <c r="C9" s="100"/>
      <c r="D9" s="100"/>
      <c r="E9" s="100"/>
      <c r="F9" s="101"/>
      <c r="G9" s="10">
        <f>'Fane 3. Grundlag'!G12-'Fane 3. Grundlag'!G11</f>
        <v>371466787.92496115</v>
      </c>
      <c r="H9" s="3" t="s">
        <v>4</v>
      </c>
      <c r="I9" s="1"/>
    </row>
    <row r="10" spans="1:9" x14ac:dyDescent="0.25">
      <c r="A10" s="1"/>
      <c r="B10" s="99" t="s">
        <v>66</v>
      </c>
      <c r="C10" s="100"/>
      <c r="D10" s="100"/>
      <c r="E10" s="100"/>
      <c r="F10" s="101"/>
      <c r="G10" s="53">
        <v>0.61622272872611639</v>
      </c>
      <c r="H10" s="3" t="s">
        <v>67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2289062.7768624513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98</v>
      </c>
      <c r="C9" s="106"/>
      <c r="D9" s="106"/>
      <c r="E9" s="106"/>
      <c r="F9" s="107"/>
      <c r="G9" s="10">
        <f>'Fane 3. Grundlag'!G9</f>
        <v>122039067.92496116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67</v>
      </c>
      <c r="I10" s="1"/>
    </row>
    <row r="11" spans="1:9" x14ac:dyDescent="0.25">
      <c r="A11" s="1"/>
      <c r="B11" s="102" t="s">
        <v>68</v>
      </c>
      <c r="C11" s="103"/>
      <c r="D11" s="103"/>
      <c r="E11" s="103"/>
      <c r="F11" s="104"/>
      <c r="G11" s="17">
        <f>$G$9*$G$10/100</f>
        <v>2440781.3584992234</v>
      </c>
      <c r="H11" s="6" t="s">
        <v>4</v>
      </c>
      <c r="I11" s="1"/>
    </row>
    <row r="12" spans="1:9" x14ac:dyDescent="0.25">
      <c r="A12" s="1"/>
      <c r="B12" s="99" t="s">
        <v>99</v>
      </c>
      <c r="C12" s="100"/>
      <c r="D12" s="100"/>
      <c r="E12" s="100"/>
      <c r="F12" s="101"/>
      <c r="G12" s="10">
        <f>'Fane 3. Grundlag'!G10</f>
        <v>249427720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67</v>
      </c>
      <c r="I13" s="1"/>
    </row>
    <row r="14" spans="1:9" x14ac:dyDescent="0.25">
      <c r="A14" s="1"/>
      <c r="B14" s="102" t="s">
        <v>69</v>
      </c>
      <c r="C14" s="103"/>
      <c r="D14" s="103"/>
      <c r="E14" s="103"/>
      <c r="F14" s="104"/>
      <c r="G14" s="17">
        <f>$G$12*$G$13/100</f>
        <v>2269792.2520000003</v>
      </c>
      <c r="H14" s="6" t="s">
        <v>4</v>
      </c>
      <c r="I14" s="1"/>
    </row>
    <row r="15" spans="1:9" x14ac:dyDescent="0.25">
      <c r="A15" s="1"/>
      <c r="B15" s="96" t="s">
        <v>103</v>
      </c>
      <c r="C15" s="97"/>
      <c r="D15" s="97"/>
      <c r="E15" s="97"/>
      <c r="F15" s="98"/>
      <c r="G15" s="18">
        <f>G11+G14</f>
        <v>4710573.6104992237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105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106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71</v>
      </c>
      <c r="C9" s="100"/>
      <c r="D9" s="100"/>
      <c r="E9" s="100"/>
      <c r="F9" s="101"/>
      <c r="G9" s="46">
        <v>6881954</v>
      </c>
      <c r="H9" s="3" t="s">
        <v>4</v>
      </c>
      <c r="I9" s="1"/>
    </row>
    <row r="10" spans="1:9" x14ac:dyDescent="0.25">
      <c r="A10" s="1"/>
      <c r="B10" s="99" t="s">
        <v>72</v>
      </c>
      <c r="C10" s="100"/>
      <c r="D10" s="100"/>
      <c r="E10" s="100"/>
      <c r="F10" s="101"/>
      <c r="G10" s="46">
        <v>6881954</v>
      </c>
      <c r="H10" s="3" t="s">
        <v>4</v>
      </c>
      <c r="I10" s="1"/>
    </row>
    <row r="11" spans="1:9" x14ac:dyDescent="0.25">
      <c r="A11" s="1"/>
      <c r="B11" s="108" t="s">
        <v>87</v>
      </c>
      <c r="C11" s="109"/>
      <c r="D11" s="109"/>
      <c r="E11" s="109"/>
      <c r="F11" s="110"/>
      <c r="G11" s="48">
        <v>0</v>
      </c>
      <c r="H11" s="12" t="s">
        <v>4</v>
      </c>
      <c r="I11" s="1"/>
    </row>
    <row r="12" spans="1:9" x14ac:dyDescent="0.25">
      <c r="A12" s="1"/>
      <c r="B12" s="99" t="s">
        <v>73</v>
      </c>
      <c r="C12" s="100"/>
      <c r="D12" s="100"/>
      <c r="E12" s="100"/>
      <c r="F12" s="101"/>
      <c r="G12" s="46">
        <v>0</v>
      </c>
      <c r="H12" s="3" t="s">
        <v>4</v>
      </c>
      <c r="I12" s="1"/>
    </row>
    <row r="13" spans="1:9" x14ac:dyDescent="0.25">
      <c r="A13" s="1"/>
      <c r="B13" s="102" t="s">
        <v>126</v>
      </c>
      <c r="C13" s="103"/>
      <c r="D13" s="103"/>
      <c r="E13" s="103"/>
      <c r="F13" s="104"/>
      <c r="G13" s="45">
        <v>3927226</v>
      </c>
      <c r="H13" s="6" t="s">
        <v>4</v>
      </c>
      <c r="I13" s="1"/>
    </row>
    <row r="14" spans="1:9" x14ac:dyDescent="0.25">
      <c r="A14" s="1"/>
      <c r="B14" s="54" t="s">
        <v>127</v>
      </c>
      <c r="C14" s="55"/>
      <c r="D14" s="55"/>
      <c r="E14" s="55"/>
      <c r="F14" s="56"/>
      <c r="G14" s="46">
        <v>4</v>
      </c>
      <c r="H14" s="3" t="s">
        <v>128</v>
      </c>
      <c r="I14" s="1"/>
    </row>
    <row r="15" spans="1:9" x14ac:dyDescent="0.25">
      <c r="A15" s="1"/>
      <c r="B15" s="96" t="s">
        <v>70</v>
      </c>
      <c r="C15" s="97"/>
      <c r="D15" s="97"/>
      <c r="E15" s="97"/>
      <c r="F15" s="98"/>
      <c r="G15" s="18">
        <f>G13</f>
        <v>3927226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</sheetData>
  <sheetProtection password="C6BD" sheet="1" objects="1" scenarios="1"/>
  <mergeCells count="8">
    <mergeCell ref="B3:H4"/>
    <mergeCell ref="B8:H8"/>
    <mergeCell ref="B15:F15"/>
    <mergeCell ref="B12:F12"/>
    <mergeCell ref="B11:F11"/>
    <mergeCell ref="B10:F10"/>
    <mergeCell ref="B9:F9"/>
    <mergeCell ref="B13:F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1" t="s">
        <v>3</v>
      </c>
      <c r="G9" s="111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1182482</v>
      </c>
      <c r="F10" s="10">
        <f>E10/D10</f>
        <v>236496.4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10</v>
      </c>
      <c r="E11" s="46">
        <v>14963117</v>
      </c>
      <c r="F11" s="10">
        <f t="shared" ref="F11:F24" si="0">E11/D11</f>
        <v>1496311.7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15</v>
      </c>
      <c r="E12" s="46">
        <v>568401</v>
      </c>
      <c r="F12" s="10">
        <f t="shared" si="0"/>
        <v>37893.4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20</v>
      </c>
      <c r="E13" s="46">
        <v>24512559</v>
      </c>
      <c r="F13" s="10">
        <f t="shared" si="0"/>
        <v>1225627.95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50</v>
      </c>
      <c r="E14" s="46">
        <v>23679909</v>
      </c>
      <c r="F14" s="10">
        <f t="shared" si="0"/>
        <v>473598.18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75</v>
      </c>
      <c r="E15" s="46">
        <v>6846915</v>
      </c>
      <c r="F15" s="10">
        <f t="shared" si="0"/>
        <v>91292.2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5</v>
      </c>
      <c r="E16" s="46">
        <v>1770460</v>
      </c>
      <c r="F16" s="10">
        <f t="shared" si="0"/>
        <v>354092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10</v>
      </c>
      <c r="E17" s="46">
        <v>8442786</v>
      </c>
      <c r="F17" s="10">
        <f t="shared" si="0"/>
        <v>844278.6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20926313</v>
      </c>
      <c r="F18" s="10">
        <f t="shared" si="0"/>
        <v>1046315.65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87787541</v>
      </c>
      <c r="F19" s="10">
        <f t="shared" si="0"/>
        <v>1755750.82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75</v>
      </c>
      <c r="E20" s="46">
        <v>164361410</v>
      </c>
      <c r="F20" s="10">
        <f t="shared" si="0"/>
        <v>2191485.4666666668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</v>
      </c>
      <c r="E21" s="46">
        <v>9934781</v>
      </c>
      <c r="F21" s="10">
        <f t="shared" si="0"/>
        <v>1986956.2</v>
      </c>
      <c r="G21" s="3" t="s">
        <v>4</v>
      </c>
      <c r="H21" s="1"/>
    </row>
    <row r="22" spans="1:8" x14ac:dyDescent="0.25">
      <c r="A22" s="1"/>
      <c r="B22" s="50" t="s">
        <v>111</v>
      </c>
      <c r="C22" s="47">
        <v>2015</v>
      </c>
      <c r="D22" s="47">
        <v>10</v>
      </c>
      <c r="E22" s="46">
        <v>105847</v>
      </c>
      <c r="F22" s="10">
        <f t="shared" si="0"/>
        <v>10584.7</v>
      </c>
      <c r="G22" s="3" t="s">
        <v>4</v>
      </c>
      <c r="H22" s="1"/>
    </row>
    <row r="23" spans="1:8" x14ac:dyDescent="0.25">
      <c r="A23" s="1"/>
      <c r="B23" s="50" t="s">
        <v>120</v>
      </c>
      <c r="C23" s="47">
        <v>2015</v>
      </c>
      <c r="D23" s="47">
        <v>20</v>
      </c>
      <c r="E23" s="46">
        <v>7996352</v>
      </c>
      <c r="F23" s="10">
        <f t="shared" si="0"/>
        <v>399817.6</v>
      </c>
      <c r="G23" s="3" t="s">
        <v>4</v>
      </c>
      <c r="H23" s="1"/>
    </row>
    <row r="24" spans="1:8" x14ac:dyDescent="0.25">
      <c r="A24" s="1"/>
      <c r="B24" s="50" t="s">
        <v>121</v>
      </c>
      <c r="C24" s="47">
        <v>2015</v>
      </c>
      <c r="D24" s="47">
        <v>50</v>
      </c>
      <c r="E24" s="46">
        <v>88624</v>
      </c>
      <c r="F24" s="10">
        <f t="shared" si="0"/>
        <v>1772.48</v>
      </c>
      <c r="G24" s="3" t="s">
        <v>4</v>
      </c>
      <c r="H24" s="1"/>
    </row>
    <row r="25" spans="1:8" x14ac:dyDescent="0.25">
      <c r="A25" s="1"/>
      <c r="B25" s="96" t="s">
        <v>122</v>
      </c>
      <c r="C25" s="97"/>
      <c r="D25" s="97"/>
      <c r="E25" s="98"/>
      <c r="F25" s="18">
        <f>SUM(F10:F24)</f>
        <v>12152273.346666666</v>
      </c>
      <c r="G25" s="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88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99" t="s">
        <v>75</v>
      </c>
      <c r="C9" s="100"/>
      <c r="D9" s="100"/>
      <c r="E9" s="100"/>
      <c r="F9" s="101"/>
      <c r="G9" s="46">
        <v>9046426</v>
      </c>
      <c r="H9" s="3" t="s">
        <v>4</v>
      </c>
      <c r="I9" s="1"/>
    </row>
    <row r="10" spans="1:9" x14ac:dyDescent="0.25">
      <c r="A10" s="1"/>
      <c r="B10" s="99" t="s">
        <v>76</v>
      </c>
      <c r="C10" s="100"/>
      <c r="D10" s="100"/>
      <c r="E10" s="100"/>
      <c r="F10" s="101"/>
      <c r="G10" s="46">
        <v>10485226</v>
      </c>
      <c r="H10" s="3" t="s">
        <v>4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18">
        <f>G9-G10</f>
        <v>-1438800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3" t="s">
        <v>78</v>
      </c>
      <c r="C14" s="114"/>
      <c r="D14" s="114"/>
      <c r="E14" s="114"/>
      <c r="F14" s="114"/>
      <c r="G14" s="114"/>
      <c r="H14" s="115"/>
      <c r="I14" s="1"/>
    </row>
    <row r="15" spans="1:9" x14ac:dyDescent="0.25">
      <c r="A15" s="1"/>
      <c r="B15" s="99" t="s">
        <v>79</v>
      </c>
      <c r="C15" s="100"/>
      <c r="D15" s="100"/>
      <c r="E15" s="100"/>
      <c r="F15" s="101"/>
      <c r="G15" s="46">
        <v>24712314</v>
      </c>
      <c r="H15" s="3" t="s">
        <v>4</v>
      </c>
      <c r="I15" s="1"/>
    </row>
    <row r="16" spans="1:9" x14ac:dyDescent="0.25">
      <c r="A16" s="1"/>
      <c r="B16" s="99" t="s">
        <v>80</v>
      </c>
      <c r="C16" s="100"/>
      <c r="D16" s="100"/>
      <c r="E16" s="100"/>
      <c r="F16" s="101"/>
      <c r="G16" s="46">
        <v>23700000</v>
      </c>
      <c r="H16" s="3" t="s">
        <v>4</v>
      </c>
      <c r="I16" s="1"/>
    </row>
    <row r="17" spans="1:9" x14ac:dyDescent="0.25">
      <c r="A17" s="1"/>
      <c r="B17" s="96" t="s">
        <v>81</v>
      </c>
      <c r="C17" s="97"/>
      <c r="D17" s="97"/>
      <c r="E17" s="97"/>
      <c r="F17" s="98"/>
      <c r="G17" s="18">
        <f>G15-G16</f>
        <v>1012314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3" t="s">
        <v>89</v>
      </c>
      <c r="C20" s="114"/>
      <c r="D20" s="114"/>
      <c r="E20" s="114"/>
      <c r="F20" s="114"/>
      <c r="G20" s="114"/>
      <c r="H20" s="115"/>
      <c r="I20" s="1"/>
    </row>
    <row r="21" spans="1:9" x14ac:dyDescent="0.25">
      <c r="A21" s="1"/>
      <c r="B21" s="99" t="s">
        <v>90</v>
      </c>
      <c r="C21" s="100"/>
      <c r="D21" s="100"/>
      <c r="E21" s="100"/>
      <c r="F21" s="101"/>
      <c r="G21" s="46">
        <v>113743</v>
      </c>
      <c r="H21" s="3" t="s">
        <v>4</v>
      </c>
      <c r="I21" s="1"/>
    </row>
    <row r="22" spans="1:9" x14ac:dyDescent="0.25">
      <c r="A22" s="1"/>
      <c r="B22" s="99" t="s">
        <v>92</v>
      </c>
      <c r="C22" s="100"/>
      <c r="D22" s="100"/>
      <c r="E22" s="100"/>
      <c r="F22" s="101"/>
      <c r="G22" s="46">
        <v>100000</v>
      </c>
      <c r="H22" s="3" t="s">
        <v>4</v>
      </c>
      <c r="I22" s="1"/>
    </row>
    <row r="23" spans="1:9" x14ac:dyDescent="0.25">
      <c r="A23" s="1"/>
      <c r="B23" s="96" t="s">
        <v>91</v>
      </c>
      <c r="C23" s="97"/>
      <c r="D23" s="97"/>
      <c r="E23" s="97"/>
      <c r="F23" s="98"/>
      <c r="G23" s="18">
        <f>G21-G22</f>
        <v>13743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3" t="s">
        <v>82</v>
      </c>
      <c r="C26" s="114"/>
      <c r="D26" s="114"/>
      <c r="E26" s="114"/>
      <c r="F26" s="114"/>
      <c r="G26" s="114"/>
      <c r="H26" s="115"/>
      <c r="I26" s="1"/>
    </row>
    <row r="27" spans="1:9" ht="29.25" customHeight="1" x14ac:dyDescent="0.25">
      <c r="A27" s="1"/>
      <c r="B27" s="116" t="s">
        <v>93</v>
      </c>
      <c r="C27" s="117"/>
      <c r="D27" s="117"/>
      <c r="E27" s="117"/>
      <c r="F27" s="118"/>
      <c r="G27" s="46">
        <v>0</v>
      </c>
      <c r="H27" s="3" t="s">
        <v>4</v>
      </c>
      <c r="I27" s="1"/>
    </row>
    <row r="28" spans="1:9" x14ac:dyDescent="0.25">
      <c r="A28" s="1"/>
      <c r="B28" s="99" t="s">
        <v>94</v>
      </c>
      <c r="C28" s="100"/>
      <c r="D28" s="100"/>
      <c r="E28" s="100"/>
      <c r="F28" s="101"/>
      <c r="G28" s="46">
        <v>354000</v>
      </c>
      <c r="H28" s="3" t="s">
        <v>4</v>
      </c>
      <c r="I28" s="1"/>
    </row>
    <row r="29" spans="1:9" ht="30" customHeight="1" x14ac:dyDescent="0.25">
      <c r="A29" s="1"/>
      <c r="B29" s="113" t="s">
        <v>95</v>
      </c>
      <c r="C29" s="114"/>
      <c r="D29" s="114"/>
      <c r="E29" s="114"/>
      <c r="F29" s="115"/>
      <c r="G29" s="18">
        <f>G27-G28</f>
        <v>-354000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3" t="s">
        <v>83</v>
      </c>
      <c r="C32" s="114"/>
      <c r="D32" s="114"/>
      <c r="E32" s="114"/>
      <c r="F32" s="114"/>
      <c r="G32" s="114"/>
      <c r="H32" s="115"/>
      <c r="I32" s="1"/>
    </row>
    <row r="33" spans="1:9" x14ac:dyDescent="0.25">
      <c r="A33" s="1"/>
      <c r="B33" s="99" t="s">
        <v>84</v>
      </c>
      <c r="C33" s="100"/>
      <c r="D33" s="100"/>
      <c r="E33" s="100"/>
      <c r="F33" s="101"/>
      <c r="G33" s="46">
        <v>6334723</v>
      </c>
      <c r="H33" s="3" t="s">
        <v>4</v>
      </c>
      <c r="I33" s="1"/>
    </row>
    <row r="34" spans="1:9" x14ac:dyDescent="0.25">
      <c r="A34" s="1"/>
      <c r="B34" s="99" t="s">
        <v>85</v>
      </c>
      <c r="C34" s="100"/>
      <c r="D34" s="100"/>
      <c r="E34" s="100"/>
      <c r="F34" s="101"/>
      <c r="G34" s="46">
        <v>8815973</v>
      </c>
      <c r="H34" s="3" t="s">
        <v>4</v>
      </c>
      <c r="I34" s="1"/>
    </row>
    <row r="35" spans="1:9" x14ac:dyDescent="0.25">
      <c r="A35" s="1"/>
      <c r="B35" s="99" t="s">
        <v>86</v>
      </c>
      <c r="C35" s="100"/>
      <c r="D35" s="100"/>
      <c r="E35" s="100"/>
      <c r="F35" s="101"/>
      <c r="G35" s="10">
        <f>'Fane 7. Gen. inv. i 2015'!F25</f>
        <v>12152273.346666666</v>
      </c>
      <c r="H35" s="3" t="s">
        <v>4</v>
      </c>
      <c r="I35" s="1"/>
    </row>
    <row r="36" spans="1:9" x14ac:dyDescent="0.25">
      <c r="A36" s="1"/>
      <c r="B36" s="96" t="s">
        <v>83</v>
      </c>
      <c r="C36" s="97"/>
      <c r="D36" s="97"/>
      <c r="E36" s="97"/>
      <c r="F36" s="98"/>
      <c r="G36" s="18">
        <f>G35-G33+G35-G34</f>
        <v>9153850.6933333315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4" zoomScaleNormal="100" workbookViewId="0">
      <selection activeCell="B31" sqref="B31:H31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40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42</v>
      </c>
      <c r="C9" s="103"/>
      <c r="D9" s="103"/>
      <c r="E9" s="103"/>
      <c r="F9" s="104"/>
      <c r="G9" s="45">
        <v>419592080</v>
      </c>
      <c r="H9" s="6" t="s">
        <v>4</v>
      </c>
      <c r="I9" s="1"/>
    </row>
    <row r="10" spans="1:9" x14ac:dyDescent="0.25">
      <c r="A10" s="1"/>
      <c r="B10" s="96" t="s">
        <v>43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44</v>
      </c>
      <c r="C11" s="100"/>
      <c r="D11" s="101"/>
      <c r="E11" s="46">
        <v>161546248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45</v>
      </c>
      <c r="C12" s="100"/>
      <c r="D12" s="101"/>
      <c r="E12" s="46">
        <v>25275813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46</v>
      </c>
      <c r="C13" s="100"/>
      <c r="D13" s="101"/>
      <c r="E13" s="46">
        <v>-1596399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47</v>
      </c>
      <c r="C14" s="100"/>
      <c r="D14" s="101"/>
      <c r="E14" s="46">
        <v>16436130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48</v>
      </c>
      <c r="C15" s="103"/>
      <c r="D15" s="104"/>
      <c r="E15" s="17">
        <f>SUM(E11:E14)</f>
        <v>201661792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49</v>
      </c>
      <c r="C16" s="100"/>
      <c r="D16" s="101"/>
      <c r="E16" s="46">
        <v>7535510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50</v>
      </c>
      <c r="C17" s="100"/>
      <c r="D17" s="101"/>
      <c r="E17" s="46">
        <v>374000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51</v>
      </c>
      <c r="C18" s="100"/>
      <c r="D18" s="101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52</v>
      </c>
      <c r="C19" s="103"/>
      <c r="D19" s="104"/>
      <c r="E19" s="17">
        <f>SUM(E16:E18)</f>
        <v>7909510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53</v>
      </c>
      <c r="C20" s="117"/>
      <c r="D20" s="118"/>
      <c r="E20" s="46">
        <v>-38439959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54</v>
      </c>
      <c r="C21" s="117"/>
      <c r="D21" s="118"/>
      <c r="E21" s="46">
        <v>0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55</v>
      </c>
      <c r="C22" s="100"/>
      <c r="D22" s="101"/>
      <c r="E22" s="46">
        <v>-179148171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56</v>
      </c>
      <c r="C23" s="100"/>
      <c r="D23" s="101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57</v>
      </c>
      <c r="C24" s="117"/>
      <c r="D24" s="11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58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59</v>
      </c>
      <c r="C26" s="117"/>
      <c r="D26" s="118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60</v>
      </c>
      <c r="C27" s="103"/>
      <c r="D27" s="104"/>
      <c r="E27" s="17">
        <f>SUM(E20:E26)</f>
        <v>-217588130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61</v>
      </c>
      <c r="C28" s="103"/>
      <c r="D28" s="104"/>
      <c r="E28" s="17">
        <f>E15+E19+E27</f>
        <v>-8016828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62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62</v>
      </c>
      <c r="C30" s="103"/>
      <c r="D30" s="104"/>
      <c r="E30" s="45">
        <v>55342383</v>
      </c>
      <c r="F30" s="6" t="s">
        <v>4</v>
      </c>
      <c r="G30" s="17">
        <f>-$E$30</f>
        <v>-55342383</v>
      </c>
      <c r="H30" s="6" t="s">
        <v>4</v>
      </c>
      <c r="I30" s="1"/>
    </row>
    <row r="31" spans="1:9" x14ac:dyDescent="0.25">
      <c r="A31" s="1"/>
      <c r="B31" s="119" t="s">
        <v>123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124</v>
      </c>
      <c r="C32" s="117"/>
      <c r="D32" s="118"/>
      <c r="E32" s="46">
        <v>343004495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63</v>
      </c>
      <c r="C33" s="100"/>
      <c r="D33" s="101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64</v>
      </c>
      <c r="C34" s="117"/>
      <c r="D34" s="118"/>
      <c r="E34" s="46">
        <v>21245202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65</v>
      </c>
      <c r="C35" s="103"/>
      <c r="D35" s="104"/>
      <c r="E35" s="17">
        <f>SUM(E32:E34)</f>
        <v>364249697</v>
      </c>
      <c r="F35" s="6" t="s">
        <v>4</v>
      </c>
      <c r="G35" s="17">
        <f>-E35</f>
        <v>-364249697</v>
      </c>
      <c r="H35" s="6" t="s">
        <v>4</v>
      </c>
      <c r="I35" s="1"/>
    </row>
    <row r="36" spans="1:9" x14ac:dyDescent="0.25">
      <c r="A36" s="1"/>
      <c r="B36" s="96" t="s">
        <v>41</v>
      </c>
      <c r="C36" s="97"/>
      <c r="D36" s="97"/>
      <c r="E36" s="97"/>
      <c r="F36" s="98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2016-12-15T22:13:38Z</dcterms:modified>
</cp:coreProperties>
</file>