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9" i="2" l="1"/>
  <c r="F10" i="2"/>
  <c r="F11" i="2"/>
  <c r="F12" i="2"/>
  <c r="F13" i="2"/>
  <c r="F14" i="2"/>
  <c r="F15" i="2"/>
  <c r="F16" i="2"/>
  <c r="F17" i="2"/>
  <c r="E31" i="19" l="1"/>
  <c r="C36" i="19" l="1"/>
  <c r="E36" i="19" s="1"/>
  <c r="F31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5" i="3" l="1"/>
  <c r="C22" i="8" s="1"/>
  <c r="C13" i="15"/>
  <c r="C15" i="15" s="1"/>
  <c r="C11" i="8" s="1"/>
  <c r="C9" i="9"/>
  <c r="C15" i="8" s="1"/>
  <c r="E29" i="19"/>
  <c r="C12" i="8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8" i="2" l="1"/>
  <c r="C9" i="12" l="1"/>
  <c r="C11" i="12" s="1"/>
  <c r="C31" i="8" s="1"/>
  <c r="E31" i="8" s="1"/>
  <c r="F8" i="2" l="1"/>
  <c r="F8" i="7"/>
  <c r="F30" i="7" s="1"/>
  <c r="F19" i="2" l="1"/>
  <c r="C9" i="10" s="1"/>
  <c r="C15" i="11" l="1"/>
  <c r="C28" i="8" s="1"/>
  <c r="C14" i="4"/>
  <c r="C26" i="8" s="1"/>
  <c r="C27" i="3"/>
  <c r="C24" i="8" s="1"/>
  <c r="F32" i="7"/>
  <c r="C18" i="8" s="1"/>
  <c r="C21" i="3"/>
  <c r="C23" i="8" s="1"/>
  <c r="C10" i="3"/>
  <c r="C21" i="8" s="1"/>
  <c r="C8" i="4"/>
  <c r="C25" i="8" s="1"/>
  <c r="C10" i="10"/>
  <c r="C17" i="8" s="1"/>
  <c r="F2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<sst xmlns="http://schemas.openxmlformats.org/spreadsheetml/2006/main" count="433" uniqueCount="200">
  <si>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</si>
  <si>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</si>
  <si>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</si>
  <si>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</si>
  <si>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</si>
  <si>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</si>
  <si>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</si>
  <si>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</si>
  <si>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</si>
  <si>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</si>
  <si>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</si>
  <si>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</si>
  <si>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</si>
  <si>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</si>
  <si>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</si>
  <si>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</si>
  <si>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</si>
  <si>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</si>
  <si>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</si>
  <si>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</si>
  <si>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</si>
  <si>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</si>
  <si>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</si>
  <si>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</si>
  <si>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</si>
  <si>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</si>
  <si>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</si>
  <si>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</si>
  <si>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</si>
  <si>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</si>
  <si>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</si>
  <si>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</si>
  <si>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</si>
  <si>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</si>
  <si>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</si>
  <si>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</si>
  <si>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</si>
  <si>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</si>
  <si>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</si>
  <si>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</si>
  <si>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</si>
  <si>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</si>
  <si>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</si>
  <si>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</si>
  <si>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</si>
  <si>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</si>
  <si>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</si>
  <si>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</si>
  <si>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</si>
  <si>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</si>
  <si>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</si>
  <si>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</si>
  <si>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</si>
  <si>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</si>
  <si>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</si>
  <si>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</si>
  <si>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</si>
  <si>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</si>
  <si>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</si>
  <si>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</si>
  <si>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</si>
  <si>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</si>
  <si>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</si>
  <si>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</si>
  <si>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</si>
  <si>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</si>
  <si>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</si>
  <si>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</si>
  <si>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</si>
  <si>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</si>
  <si>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</si>
  <si>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</si>
  <si>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</si>
  <si>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</si>
  <si>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</si>
  <si>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</si>
  <si>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</si>
  <si>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</si>
  <si>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</si>
  <si>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</si>
  <si>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</si>
  <si>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</si>
  <si>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</si>
  <si>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</si>
  <si>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</si>
  <si>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</si>
  <si>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</si>
  <si>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</si>
  <si>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</si>
  <si>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</si>
  <si>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</si>
  <si>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</si>
  <si>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</si>
  <si>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</si>
  <si>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</si>
  <si>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</si>
  <si>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</si>
  <si>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</si>
  <si>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</si>
  <si>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</si>
  <si>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</si>
  <si>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</si>
  <si>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</si>
  <si>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</si>
  <si>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</si>
  <si>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</si>
  <si>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</si>
  <si>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</si>
  <si>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</si>
  <si>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</si>
  <si>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</si>
  <si>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</si>
  <si>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</si>
  <si>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</si>
  <si>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</si>
  <si>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</si>
  <si>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</si>
  <si>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</si>
  <si>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</si>
  <si>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</si>
  <si>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</si>
  <si>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</si>
  <si>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</si>
  <si>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</si>
  <si>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</si>
  <si>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</si>
  <si>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</si>
  <si>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</si>
  <si>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</si>
  <si>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</si>
  <si>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</si>
  <si>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</si>
  <si>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</si>
  <si>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</si>
  <si>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</si>
  <si>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</si>
  <si>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</si>
  <si>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</si>
  <si>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</si>
  <si>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</si>
  <si>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</si>
  <si>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</si>
  <si>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</si>
  <si>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</si>
  <si>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</si>
  <si>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</si>
  <si>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</si>
  <si>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</si>
  <si>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</si>
  <si>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</si>
  <si>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</si>
  <si>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</si>
  <si>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</si>
  <si>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</si>
  <si>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</si>
  <si>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</si>
  <si>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</si>
  <si>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</si>
  <si>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</si>
  <si>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</si>
  <si>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</si>
  <si>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</si>
  <si>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</si>
  <si>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</si>
  <si>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</si>
  <si>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</si>
  <si>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</si>
  <si>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</si>
  <si>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</si>
  <si>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</si>
  <si>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</si>
  <si>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</si>
  <si>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</si>
  <si>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</si>
  <si>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</si>
  <si>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</si>
  <si>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</si>
  <si>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</si>
  <si>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</si>
  <si>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</si>
  <si>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</si>
  <si>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&gt; Ø110 mm</t>
  </si>
  <si>
    <t>2014</t>
  </si>
  <si>
    <t>10</t>
  </si>
  <si>
    <t>SRO-brønd/kvarterbrønd/sektionsbrønd, Konstruktioner</t>
  </si>
  <si>
    <t>50</t>
  </si>
  <si>
    <t>SRO-brønd/kvarterbrønd/sektionsbrønd, Mek./EL</t>
  </si>
  <si>
    <t>15</t>
  </si>
  <si>
    <t>Ventiler på ledningsnet ≤ Ø50 mm</t>
  </si>
  <si>
    <t>75</t>
  </si>
  <si>
    <t>SRO-brønd/kvarterbrønd/sektionsbrønd, SRO</t>
  </si>
  <si>
    <t>Ledningsnet ≤ Ø50 mm</t>
  </si>
  <si>
    <t>Selskabsskatter</t>
  </si>
  <si>
    <t>Køb af ydelser og produkter, der er omfattet af prisloftreguleringen, hos et andet selskab</t>
  </si>
  <si>
    <t>Kvalitetssikring, Dokumenteret Drikkevandssikkerhed</t>
  </si>
  <si>
    <t>Afregningsmålere, elektroniske ≤ Ø 110mm (Qn 10)</t>
  </si>
  <si>
    <t>Ishøj Vand AS</t>
  </si>
  <si>
    <t>V107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</si>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</sst>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Ishøj Vand AS</v>
      </c>
      <c r="B1" s="56"/>
      <c r="C1" s="56"/>
      <c r="D1" s="56"/>
      <c r="E1" s="56"/>
    </row>
    <row r="2" spans="1:5" x14ac:dyDescent="0.25">
      <c r="A2" s="220" t="str">
        <f>'1. Forside'!A2</f>
        <v>V107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194</v>
      </c>
      <c r="C7" s="51">
        <v>100000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100000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73275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100000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-26725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Ishøj Vand AS</v>
      </c>
      <c r="B1" s="26"/>
      <c r="C1" s="26"/>
      <c r="D1" s="26"/>
      <c r="E1" s="26"/>
    </row>
    <row r="2" spans="1:5" x14ac:dyDescent="0.25">
      <c r="A2" s="221" t="str">
        <f>'1. Forside'!A2</f>
        <v>V107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345000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345000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177604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350000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-172396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Ishøj Vand AS</v>
      </c>
      <c r="B1" s="26"/>
      <c r="C1" s="26"/>
      <c r="D1" s="26"/>
      <c r="E1" s="26"/>
    </row>
    <row r="2" spans="1:5" x14ac:dyDescent="0.25">
      <c r="A2" s="221" t="str">
        <f>'1. Forside'!A2</f>
        <v>V107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2278650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1282178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996472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199294.4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Ishøj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20275223.385482807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1457796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820377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389272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421600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3089045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1593325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1593325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1089482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-132658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-3753676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-1885518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-5771852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19696064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19696064</v>
      </c>
      <c r="D36" s="79" t="s">
        <v>0</v>
      </c>
      <c r="E36" s="10">
        <f>-C36</f>
        <v>-19696064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579159.38548280671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Ishøj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V107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2986163</v>
      </c>
      <c r="D7" s="222" t="s">
        <v>0</v>
      </c>
      <c r="E7" s="223">
        <v>3540881</v>
      </c>
      <c r="F7" s="222" t="s">
        <v>0</v>
      </c>
      <c r="G7" s="223">
        <v>2668235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683757</v>
      </c>
      <c r="D8" s="222" t="s">
        <v>0</v>
      </c>
      <c r="E8" s="224">
        <v>5732497</v>
      </c>
      <c r="F8" s="222" t="s">
        <v>0</v>
      </c>
      <c r="G8" s="224">
        <v>1089482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2302406</v>
      </c>
      <c r="D11" s="226" t="s">
        <v>0</v>
      </c>
      <c r="E11" s="55">
        <f>C11+E7-E8-E9</f>
        <v>110790</v>
      </c>
      <c r="F11" s="226" t="s">
        <v>0</v>
      </c>
      <c r="G11" s="55">
        <f>E11+G7-G8-G9</f>
        <v>1689543</v>
      </c>
      <c r="H11" s="226" t="s">
        <v>0</v>
      </c>
      <c r="I11" s="55">
        <f>G11+I7-I8-I9</f>
        <v>1689543</v>
      </c>
      <c r="J11" s="226" t="s">
        <v>0</v>
      </c>
      <c r="K11" s="55">
        <f>K7-K8-K9+K10+I11</f>
        <v>1689543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5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Ishøj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6253231.2215236397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-23762.278641789831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-312662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5916806.9428818496</v>
      </c>
      <c r="D13" s="79" t="s">
        <v>0</v>
      </c>
      <c r="E13" s="6">
        <f>C13</f>
        <v>5916806.9428818496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1437240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198</v>
      </c>
      <c r="C16" s="14">
        <f>'6. Gennemførte investeringer'!F21</f>
        <v>1215674.3683333332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-113212.77333333337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investeringer'!F32</f>
        <v>447253.33333333331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2986954.9283333332</v>
      </c>
      <c r="D19" s="79" t="s">
        <v>0</v>
      </c>
      <c r="E19" s="8">
        <f>C19</f>
        <v>2986954.9283333332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4446324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6603000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95000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500482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100000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-26725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345000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-172396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11890685</v>
      </c>
      <c r="D29" s="79" t="s">
        <v>0</v>
      </c>
      <c r="E29" s="6">
        <f>C29</f>
        <v>11890685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199294.4</v>
      </c>
      <c r="D31" s="79" t="s">
        <v>0</v>
      </c>
      <c r="E31" s="10">
        <f>C31</f>
        <v>199294.4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579159.38548280671</v>
      </c>
      <c r="D33" s="79" t="s">
        <v>0</v>
      </c>
      <c r="E33" s="12">
        <f>C33</f>
        <v>579159.38548280671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21572900.656697989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981840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21.971910552328271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15.246782221846725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Ishøj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V107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6253231.2215236397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6253231.2215236397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6253231.2215236397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-23762.278641789831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Ishøj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2054186.4562705159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6229468.9428818496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6253231.2215236397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3181396.9846435455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312662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Ishøj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59975519.961007789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1437240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1437240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Ishøj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248429</v>
      </c>
      <c r="F8" s="34">
        <f t="shared" ref="F8:F18" si="0">E8/D8</f>
        <v>24842.9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 t="s">
        <v>182</v>
      </c>
      <c r="D9" s="31" t="s">
        <v>183</v>
      </c>
      <c r="E9" s="32">
        <v>16751</v>
      </c>
      <c r="F9" s="34">
        <f t="shared" ref="F9:F17" si="1">E9/D9</f>
        <v>1675.1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182</v>
      </c>
      <c r="D10" s="31" t="s">
        <v>185</v>
      </c>
      <c r="E10" s="32">
        <v>389236</v>
      </c>
      <c r="F10" s="34">
        <f t="shared" si="1"/>
        <v>7784.72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182</v>
      </c>
      <c r="D11" s="31" t="s">
        <v>187</v>
      </c>
      <c r="E11" s="32">
        <v>166815</v>
      </c>
      <c r="F11" s="34">
        <f t="shared" si="1"/>
        <v>11121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182</v>
      </c>
      <c r="D12" s="31" t="s">
        <v>189</v>
      </c>
      <c r="E12" s="32">
        <v>125624</v>
      </c>
      <c r="F12" s="34">
        <f t="shared" si="1"/>
        <v>1674.9866666666667</v>
      </c>
      <c r="G12" s="35" t="s">
        <v>0</v>
      </c>
      <c r="H12" s="26"/>
    </row>
    <row r="13" spans="1:8" s="148" customFormat="1" x14ac:dyDescent="0.25">
      <c r="A13" s="26"/>
      <c r="B13" s="29" t="s">
        <v>184</v>
      </c>
      <c r="C13" s="30" t="s">
        <v>182</v>
      </c>
      <c r="D13" s="31" t="s">
        <v>185</v>
      </c>
      <c r="E13" s="32">
        <v>268752</v>
      </c>
      <c r="F13" s="34">
        <f t="shared" si="1"/>
        <v>5375.04</v>
      </c>
      <c r="G13" s="35" t="s">
        <v>0</v>
      </c>
      <c r="H13" s="26"/>
    </row>
    <row r="14" spans="1:8" s="148" customFormat="1" x14ac:dyDescent="0.25">
      <c r="A14" s="26"/>
      <c r="B14" s="29" t="s">
        <v>186</v>
      </c>
      <c r="C14" s="30" t="s">
        <v>182</v>
      </c>
      <c r="D14" s="31" t="s">
        <v>187</v>
      </c>
      <c r="E14" s="32">
        <v>268752</v>
      </c>
      <c r="F14" s="34">
        <f t="shared" si="1"/>
        <v>17916.8</v>
      </c>
      <c r="G14" s="35" t="s">
        <v>0</v>
      </c>
      <c r="H14" s="26"/>
    </row>
    <row r="15" spans="1:8" s="148" customFormat="1" x14ac:dyDescent="0.25">
      <c r="A15" s="26"/>
      <c r="B15" s="29" t="s">
        <v>190</v>
      </c>
      <c r="C15" s="30" t="s">
        <v>182</v>
      </c>
      <c r="D15" s="31" t="s">
        <v>183</v>
      </c>
      <c r="E15" s="32">
        <v>268752</v>
      </c>
      <c r="F15" s="34">
        <f t="shared" si="1"/>
        <v>26875.200000000001</v>
      </c>
      <c r="G15" s="35" t="s">
        <v>0</v>
      </c>
      <c r="H15" s="26"/>
    </row>
    <row r="16" spans="1:8" s="148" customFormat="1" x14ac:dyDescent="0.25">
      <c r="A16" s="26"/>
      <c r="B16" s="29" t="s">
        <v>191</v>
      </c>
      <c r="C16" s="30" t="s">
        <v>182</v>
      </c>
      <c r="D16" s="31" t="s">
        <v>189</v>
      </c>
      <c r="E16" s="32">
        <v>502393</v>
      </c>
      <c r="F16" s="34">
        <f t="shared" si="1"/>
        <v>6698.5733333333337</v>
      </c>
      <c r="G16" s="35" t="s">
        <v>0</v>
      </c>
      <c r="H16" s="26"/>
    </row>
    <row r="17" spans="1:8" s="148" customFormat="1" x14ac:dyDescent="0.25">
      <c r="A17" s="26"/>
      <c r="B17" s="29" t="s">
        <v>191</v>
      </c>
      <c r="C17" s="30" t="s">
        <v>182</v>
      </c>
      <c r="D17" s="31" t="s">
        <v>189</v>
      </c>
      <c r="E17" s="32">
        <v>1249227</v>
      </c>
      <c r="F17" s="34">
        <f t="shared" si="1"/>
        <v>16656.36</v>
      </c>
      <c r="G17" s="35" t="s">
        <v>0</v>
      </c>
      <c r="H17" s="26"/>
    </row>
    <row r="18" spans="1:8" s="148" customFormat="1" x14ac:dyDescent="0.25">
      <c r="A18" s="26"/>
      <c r="B18" s="29" t="s">
        <v>191</v>
      </c>
      <c r="C18" s="30" t="s">
        <v>182</v>
      </c>
      <c r="D18" s="31" t="s">
        <v>189</v>
      </c>
      <c r="E18" s="32">
        <v>248945</v>
      </c>
      <c r="F18" s="34">
        <f t="shared" si="0"/>
        <v>3319.2666666666669</v>
      </c>
      <c r="G18" s="35" t="s">
        <v>0</v>
      </c>
      <c r="H18" s="26"/>
    </row>
    <row r="19" spans="1:8" s="148" customFormat="1" x14ac:dyDescent="0.25">
      <c r="A19" s="26"/>
      <c r="B19" s="23" t="s">
        <v>71</v>
      </c>
      <c r="C19" s="158"/>
      <c r="D19" s="158"/>
      <c r="E19" s="158"/>
      <c r="F19" s="36">
        <f>SUM(F8:F18)</f>
        <v>123939.94666666666</v>
      </c>
      <c r="G19" s="37" t="s">
        <v>0</v>
      </c>
      <c r="H19" s="26"/>
    </row>
    <row r="20" spans="1:8" s="148" customFormat="1" x14ac:dyDescent="0.25">
      <c r="A20" s="26"/>
      <c r="B20" s="107" t="s">
        <v>132</v>
      </c>
      <c r="C20" s="159"/>
      <c r="D20" s="159"/>
      <c r="E20" s="159"/>
      <c r="F20" s="66">
        <v>1091734.4216666664</v>
      </c>
      <c r="G20" s="37" t="s">
        <v>0</v>
      </c>
      <c r="H20" s="26"/>
    </row>
    <row r="21" spans="1:8" s="148" customFormat="1" x14ac:dyDescent="0.25">
      <c r="A21" s="26"/>
      <c r="B21" s="39" t="s">
        <v>68</v>
      </c>
      <c r="C21" s="160"/>
      <c r="D21" s="160"/>
      <c r="E21" s="161"/>
      <c r="F21" s="38">
        <f>F19+F20</f>
        <v>1215674.3683333332</v>
      </c>
      <c r="G21" s="38" t="s">
        <v>0</v>
      </c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hidden="1" x14ac:dyDescent="0.25"/>
    <row r="26" spans="1:8" s="148" customFormat="1" hidden="1" x14ac:dyDescent="0.25"/>
    <row r="27" spans="1:8" s="148" customFormat="1" hidden="1" x14ac:dyDescent="0.25"/>
    <row r="28" spans="1:8" s="148" customFormat="1" ht="14.45" hidden="1" customHeight="1" x14ac:dyDescent="0.25"/>
    <row r="29" spans="1:8" s="148" customFormat="1" ht="14.4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Ishøj Vand AS</v>
      </c>
      <c r="B1" s="162"/>
      <c r="C1" s="162"/>
      <c r="D1" s="162"/>
      <c r="E1" s="162"/>
    </row>
    <row r="2" spans="1:5" x14ac:dyDescent="0.25">
      <c r="A2" s="1" t="str">
        <f>'1. Forside'!A2</f>
        <v>V107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213066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148026.66666666669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investeringer'!F19</f>
        <v>123939.94666666666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-113212.77333333337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2"/>
  <sheetViews>
    <sheetView view="pageLayout" topLeftCell="A7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Ishøj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181</v>
      </c>
      <c r="C8" s="30">
        <v>2015</v>
      </c>
      <c r="D8" s="31">
        <v>10</v>
      </c>
      <c r="E8" s="32">
        <v>280000</v>
      </c>
      <c r="F8" s="45">
        <f>E8/D8</f>
        <v>28000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2015</v>
      </c>
      <c r="D9" s="31">
        <v>10</v>
      </c>
      <c r="E9" s="32">
        <v>20000</v>
      </c>
      <c r="F9" s="45">
        <f t="shared" ref="F9:F29" si="0">E9/D9</f>
        <v>2000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>
        <v>2015</v>
      </c>
      <c r="D10" s="31">
        <v>50</v>
      </c>
      <c r="E10" s="32">
        <v>300000</v>
      </c>
      <c r="F10" s="45">
        <f t="shared" si="0"/>
        <v>6000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>
        <v>2015</v>
      </c>
      <c r="D11" s="31">
        <v>15</v>
      </c>
      <c r="E11" s="32">
        <v>200000</v>
      </c>
      <c r="F11" s="45">
        <f t="shared" si="0"/>
        <v>13333.333333333334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>
        <v>2015</v>
      </c>
      <c r="D12" s="31">
        <v>75</v>
      </c>
      <c r="E12" s="32">
        <v>100000</v>
      </c>
      <c r="F12" s="45">
        <f t="shared" si="0"/>
        <v>1333.3333333333333</v>
      </c>
      <c r="G12" s="35" t="s">
        <v>0</v>
      </c>
      <c r="H12" s="26"/>
    </row>
    <row r="13" spans="1:8" s="148" customFormat="1" x14ac:dyDescent="0.25">
      <c r="A13" s="26"/>
      <c r="B13" s="29" t="s">
        <v>184</v>
      </c>
      <c r="C13" s="30">
        <v>2015</v>
      </c>
      <c r="D13" s="31">
        <v>50</v>
      </c>
      <c r="E13" s="32">
        <v>133000</v>
      </c>
      <c r="F13" s="45">
        <f t="shared" si="0"/>
        <v>2660</v>
      </c>
      <c r="G13" s="35" t="s">
        <v>0</v>
      </c>
      <c r="H13" s="26"/>
    </row>
    <row r="14" spans="1:8" s="148" customFormat="1" x14ac:dyDescent="0.25">
      <c r="A14" s="26"/>
      <c r="B14" s="29" t="s">
        <v>186</v>
      </c>
      <c r="C14" s="30">
        <v>2015</v>
      </c>
      <c r="D14" s="31">
        <v>15</v>
      </c>
      <c r="E14" s="32">
        <v>133000</v>
      </c>
      <c r="F14" s="45">
        <f t="shared" si="0"/>
        <v>8866.6666666666661</v>
      </c>
      <c r="G14" s="35" t="s">
        <v>0</v>
      </c>
      <c r="H14" s="26"/>
    </row>
    <row r="15" spans="1:8" s="148" customFormat="1" x14ac:dyDescent="0.25">
      <c r="A15" s="26"/>
      <c r="B15" s="29" t="s">
        <v>190</v>
      </c>
      <c r="C15" s="30">
        <v>2015</v>
      </c>
      <c r="D15" s="31">
        <v>10</v>
      </c>
      <c r="E15" s="32">
        <v>173000</v>
      </c>
      <c r="F15" s="45">
        <f t="shared" si="0"/>
        <v>17300</v>
      </c>
      <c r="G15" s="35" t="s">
        <v>0</v>
      </c>
      <c r="H15" s="26"/>
    </row>
    <row r="16" spans="1:8" s="148" customFormat="1" x14ac:dyDescent="0.25">
      <c r="A16" s="26"/>
      <c r="B16" s="29" t="s">
        <v>191</v>
      </c>
      <c r="C16" s="30">
        <v>2015</v>
      </c>
      <c r="D16" s="31">
        <v>75</v>
      </c>
      <c r="E16" s="32">
        <v>600000</v>
      </c>
      <c r="F16" s="45">
        <f t="shared" si="0"/>
        <v>8000</v>
      </c>
      <c r="G16" s="35" t="s">
        <v>0</v>
      </c>
      <c r="H16" s="26"/>
    </row>
    <row r="17" spans="1:8" s="148" customFormat="1" x14ac:dyDescent="0.25">
      <c r="A17" s="26"/>
      <c r="B17" s="29" t="s">
        <v>191</v>
      </c>
      <c r="C17" s="30">
        <v>2015</v>
      </c>
      <c r="D17" s="31">
        <v>75</v>
      </c>
      <c r="E17" s="32">
        <v>1500000</v>
      </c>
      <c r="F17" s="45">
        <f t="shared" si="0"/>
        <v>20000</v>
      </c>
      <c r="G17" s="35" t="s">
        <v>0</v>
      </c>
      <c r="H17" s="26"/>
    </row>
    <row r="18" spans="1:8" s="148" customFormat="1" x14ac:dyDescent="0.25">
      <c r="A18" s="26"/>
      <c r="B18" s="29" t="s">
        <v>191</v>
      </c>
      <c r="C18" s="30">
        <v>2015</v>
      </c>
      <c r="D18" s="31">
        <v>75</v>
      </c>
      <c r="E18" s="32">
        <v>2620000</v>
      </c>
      <c r="F18" s="45">
        <f t="shared" si="0"/>
        <v>34933.333333333336</v>
      </c>
      <c r="G18" s="35" t="s">
        <v>0</v>
      </c>
      <c r="H18" s="26"/>
    </row>
    <row r="19" spans="1:8" s="148" customFormat="1" x14ac:dyDescent="0.25">
      <c r="A19" s="26"/>
      <c r="B19" s="29" t="s">
        <v>181</v>
      </c>
      <c r="C19" s="30">
        <v>2016</v>
      </c>
      <c r="D19" s="31">
        <v>10</v>
      </c>
      <c r="E19" s="32">
        <v>800000</v>
      </c>
      <c r="F19" s="45">
        <f t="shared" si="0"/>
        <v>80000</v>
      </c>
      <c r="G19" s="35" t="s">
        <v>0</v>
      </c>
      <c r="H19" s="26"/>
    </row>
    <row r="20" spans="1:8" s="148" customFormat="1" x14ac:dyDescent="0.25">
      <c r="A20" s="26"/>
      <c r="B20" s="29" t="s">
        <v>195</v>
      </c>
      <c r="C20" s="30">
        <v>2016</v>
      </c>
      <c r="D20" s="31">
        <v>10</v>
      </c>
      <c r="E20" s="32">
        <v>200000</v>
      </c>
      <c r="F20" s="45">
        <f t="shared" si="0"/>
        <v>20000</v>
      </c>
      <c r="G20" s="35" t="s">
        <v>0</v>
      </c>
      <c r="H20" s="26"/>
    </row>
    <row r="21" spans="1:8" s="148" customFormat="1" x14ac:dyDescent="0.25">
      <c r="A21" s="26"/>
      <c r="B21" s="29" t="s">
        <v>184</v>
      </c>
      <c r="C21" s="30">
        <v>2016</v>
      </c>
      <c r="D21" s="31">
        <v>50</v>
      </c>
      <c r="E21" s="32">
        <v>300000</v>
      </c>
      <c r="F21" s="45">
        <f t="shared" si="0"/>
        <v>6000</v>
      </c>
      <c r="G21" s="35" t="s">
        <v>0</v>
      </c>
      <c r="H21" s="26"/>
    </row>
    <row r="22" spans="1:8" s="148" customFormat="1" x14ac:dyDescent="0.25">
      <c r="A22" s="26"/>
      <c r="B22" s="29" t="s">
        <v>186</v>
      </c>
      <c r="C22" s="30">
        <v>2016</v>
      </c>
      <c r="D22" s="31">
        <v>15</v>
      </c>
      <c r="E22" s="32">
        <v>200000</v>
      </c>
      <c r="F22" s="45">
        <f t="shared" si="0"/>
        <v>13333.333333333334</v>
      </c>
      <c r="G22" s="35" t="s">
        <v>0</v>
      </c>
      <c r="H22" s="26"/>
    </row>
    <row r="23" spans="1:8" s="148" customFormat="1" x14ac:dyDescent="0.25">
      <c r="A23" s="26"/>
      <c r="B23" s="29" t="s">
        <v>188</v>
      </c>
      <c r="C23" s="30">
        <v>2016</v>
      </c>
      <c r="D23" s="31">
        <v>75</v>
      </c>
      <c r="E23" s="32">
        <v>100000</v>
      </c>
      <c r="F23" s="45">
        <f t="shared" si="0"/>
        <v>1333.3333333333333</v>
      </c>
      <c r="G23" s="35" t="s">
        <v>0</v>
      </c>
      <c r="H23" s="26"/>
    </row>
    <row r="24" spans="1:8" s="148" customFormat="1" x14ac:dyDescent="0.25">
      <c r="A24" s="26"/>
      <c r="B24" s="29" t="s">
        <v>184</v>
      </c>
      <c r="C24" s="30">
        <v>2016</v>
      </c>
      <c r="D24" s="31">
        <v>50</v>
      </c>
      <c r="E24" s="32">
        <v>1133000</v>
      </c>
      <c r="F24" s="45">
        <f t="shared" si="0"/>
        <v>22660</v>
      </c>
      <c r="G24" s="35" t="s">
        <v>0</v>
      </c>
      <c r="H24" s="26"/>
    </row>
    <row r="25" spans="1:8" s="148" customFormat="1" x14ac:dyDescent="0.25">
      <c r="A25" s="26"/>
      <c r="B25" s="29" t="s">
        <v>186</v>
      </c>
      <c r="C25" s="30">
        <v>2016</v>
      </c>
      <c r="D25" s="31">
        <v>15</v>
      </c>
      <c r="E25" s="32">
        <v>833000</v>
      </c>
      <c r="F25" s="45">
        <f t="shared" si="0"/>
        <v>55533.333333333336</v>
      </c>
      <c r="G25" s="35" t="s">
        <v>0</v>
      </c>
      <c r="H25" s="26"/>
    </row>
    <row r="26" spans="1:8" s="148" customFormat="1" x14ac:dyDescent="0.25">
      <c r="A26" s="26"/>
      <c r="B26" s="29" t="s">
        <v>190</v>
      </c>
      <c r="C26" s="30">
        <v>2016</v>
      </c>
      <c r="D26" s="31">
        <v>10</v>
      </c>
      <c r="E26" s="32">
        <v>833000</v>
      </c>
      <c r="F26" s="45">
        <f t="shared" si="0"/>
        <v>83300</v>
      </c>
      <c r="G26" s="35" t="s">
        <v>0</v>
      </c>
      <c r="H26" s="26"/>
    </row>
    <row r="27" spans="1:8" s="148" customFormat="1" x14ac:dyDescent="0.25">
      <c r="A27" s="26"/>
      <c r="B27" s="29" t="s">
        <v>191</v>
      </c>
      <c r="C27" s="30">
        <v>2016</v>
      </c>
      <c r="D27" s="31">
        <v>75</v>
      </c>
      <c r="E27" s="32">
        <v>10000</v>
      </c>
      <c r="F27" s="45">
        <f t="shared" si="0"/>
        <v>133.33333333333334</v>
      </c>
      <c r="G27" s="35" t="s">
        <v>0</v>
      </c>
      <c r="H27" s="26"/>
    </row>
    <row r="28" spans="1:8" s="148" customFormat="1" x14ac:dyDescent="0.25">
      <c r="A28" s="26"/>
      <c r="B28" s="29" t="s">
        <v>191</v>
      </c>
      <c r="C28" s="30">
        <v>2016</v>
      </c>
      <c r="D28" s="31">
        <v>75</v>
      </c>
      <c r="E28" s="32">
        <v>480000</v>
      </c>
      <c r="F28" s="45">
        <f t="shared" si="0"/>
        <v>6400</v>
      </c>
      <c r="G28" s="35" t="s">
        <v>0</v>
      </c>
      <c r="H28" s="26"/>
    </row>
    <row r="29" spans="1:8" s="148" customFormat="1" x14ac:dyDescent="0.25">
      <c r="A29" s="26"/>
      <c r="B29" s="29" t="s">
        <v>191</v>
      </c>
      <c r="C29" s="30">
        <v>2016</v>
      </c>
      <c r="D29" s="31">
        <v>75</v>
      </c>
      <c r="E29" s="32">
        <v>1210000</v>
      </c>
      <c r="F29" s="45">
        <f t="shared" si="0"/>
        <v>16133.333333333334</v>
      </c>
      <c r="G29" s="35" t="s">
        <v>0</v>
      </c>
      <c r="H29" s="26"/>
    </row>
    <row r="30" spans="1:8" s="148" customFormat="1" x14ac:dyDescent="0.25">
      <c r="A30" s="26"/>
      <c r="B30" s="109" t="s">
        <v>72</v>
      </c>
      <c r="C30" s="165"/>
      <c r="D30" s="166"/>
      <c r="E30" s="167"/>
      <c r="F30" s="46">
        <f>SUMIF(C8:C29,"2015",F8:F29)</f>
        <v>142426.66666666669</v>
      </c>
      <c r="G30" s="47" t="s">
        <v>0</v>
      </c>
      <c r="H30" s="26"/>
    </row>
    <row r="31" spans="1:8" s="148" customFormat="1" x14ac:dyDescent="0.25">
      <c r="A31" s="26"/>
      <c r="B31" s="107" t="s">
        <v>130</v>
      </c>
      <c r="C31" s="168"/>
      <c r="D31" s="169"/>
      <c r="E31" s="170"/>
      <c r="F31" s="46">
        <f>SUMIF(C8:C29,"2016",F8:F29)</f>
        <v>304826.66666666663</v>
      </c>
      <c r="G31" s="47" t="s">
        <v>0</v>
      </c>
      <c r="H31" s="26"/>
    </row>
    <row r="32" spans="1:8" s="148" customFormat="1" x14ac:dyDescent="0.25">
      <c r="A32" s="26"/>
      <c r="B32" s="50" t="s">
        <v>36</v>
      </c>
      <c r="C32" s="171"/>
      <c r="D32" s="172"/>
      <c r="E32" s="172"/>
      <c r="F32" s="48">
        <f>F30+F31</f>
        <v>447253.33333333331</v>
      </c>
      <c r="G32" s="49" t="s">
        <v>0</v>
      </c>
      <c r="H32" s="26"/>
    </row>
    <row r="33" spans="1:8" s="148" customFormat="1" x14ac:dyDescent="0.25">
      <c r="A33" s="26"/>
      <c r="B33" s="26"/>
      <c r="C33" s="164"/>
      <c r="D33" s="26"/>
      <c r="E33" s="26"/>
      <c r="F33" s="26"/>
      <c r="G33" s="26"/>
      <c r="H33" s="26"/>
    </row>
    <row r="34" spans="1:8" s="148" customFormat="1" x14ac:dyDescent="0.25">
      <c r="A34" s="26"/>
      <c r="B34" s="26"/>
      <c r="C34" s="164"/>
      <c r="D34" s="26"/>
      <c r="E34" s="26"/>
      <c r="F34" s="26"/>
      <c r="G34" s="26"/>
      <c r="H34" s="26"/>
    </row>
    <row r="35" spans="1:8" s="148" customFormat="1" x14ac:dyDescent="0.25">
      <c r="A35" s="26"/>
      <c r="B35" s="26"/>
      <c r="C35" s="164"/>
      <c r="D35" s="26"/>
      <c r="E35" s="26"/>
      <c r="F35" s="173"/>
      <c r="G35" s="173"/>
      <c r="H35" s="26"/>
    </row>
    <row r="36" spans="1:8" s="148" customFormat="1" hidden="1" x14ac:dyDescent="0.25">
      <c r="C36" s="174"/>
    </row>
    <row r="37" spans="1:8" s="148" customFormat="1" hidden="1" x14ac:dyDescent="0.25">
      <c r="C37" s="174"/>
    </row>
    <row r="38" spans="1:8" s="148" customFormat="1" hidden="1" x14ac:dyDescent="0.25">
      <c r="C38" s="174"/>
    </row>
    <row r="39" spans="1:8" s="148" customFormat="1" hidden="1" x14ac:dyDescent="0.25">
      <c r="C39" s="174"/>
    </row>
    <row r="40" spans="1:8" s="148" customFormat="1" hidden="1" x14ac:dyDescent="0.25">
      <c r="C40" s="174"/>
    </row>
    <row r="41" spans="1:8" s="148" customFormat="1" hidden="1" x14ac:dyDescent="0.25">
      <c r="C41" s="174"/>
    </row>
    <row r="42" spans="1:8" s="148" customFormat="1" hidden="1" x14ac:dyDescent="0.25">
      <c r="C42" s="174"/>
    </row>
    <row r="43" spans="1:8" s="148" customFormat="1" hidden="1" x14ac:dyDescent="0.25">
      <c r="C43" s="174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t="12" hidden="1" customHeight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Ishøj Vand AS</v>
      </c>
      <c r="B1" s="56"/>
      <c r="C1" s="56"/>
      <c r="D1" s="176"/>
      <c r="E1" s="56"/>
    </row>
    <row r="2" spans="1:5" x14ac:dyDescent="0.25">
      <c r="A2" s="220" t="str">
        <f>'1. Forside'!A2</f>
        <v>V107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33800</v>
      </c>
      <c r="D7" s="181" t="s">
        <v>0</v>
      </c>
      <c r="E7" s="56"/>
    </row>
    <row r="8" spans="1:5" x14ac:dyDescent="0.25">
      <c r="A8" s="56"/>
      <c r="B8" s="206" t="s">
        <v>192</v>
      </c>
      <c r="C8" s="51">
        <v>430000</v>
      </c>
      <c r="D8" s="181" t="s">
        <v>0</v>
      </c>
      <c r="E8" s="56"/>
    </row>
    <row r="9" spans="1:5" x14ac:dyDescent="0.25">
      <c r="A9" s="56"/>
      <c r="B9" s="206" t="s">
        <v>193</v>
      </c>
      <c r="C9" s="51">
        <v>3982524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4446324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199</v>
      </c>
      <c r="C14" s="180">
        <v>6603000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6603000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25000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70000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95000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11473292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10972810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500482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2015-09-24T13:45:19Z</dcterms:modified>
</cp:coreProperties>
</file>