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15" yWindow="60" windowWidth="13530" windowHeight="1176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33" i="11"/>
  <c r="F10" i="11"/>
  <c r="F34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E28" i="13" l="1"/>
  <c r="G28" i="13" s="1"/>
  <c r="G36" i="13" s="1"/>
  <c r="E24" i="2" s="1"/>
  <c r="G24" i="2" s="1"/>
  <c r="G9" i="8"/>
  <c r="G30" i="12"/>
  <c r="E20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<sst xmlns="http://schemas.openxmlformats.org/spreadsheetml/2006/main" count="256" uniqueCount="137">
  <si>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</si>
  <si>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</si>
  <si>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</si>
  <si>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</si>
  <si>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</si>
  <si>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</si>
  <si>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</si>
  <si>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</si>
  <si>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</si>
  <si>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</si>
  <si>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</si>
  <si>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</si>
  <si>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</si>
  <si>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</si>
  <si>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</si>
  <si>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</si>
  <si>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</si>
  <si>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</si>
  <si>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</si>
  <si>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</si>
  <si>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</si>
  <si>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</si>
  <si>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</si>
  <si>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</si>
  <si>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</si>
  <si>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</si>
  <si>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</si>
  <si>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</si>
  <si>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</si>
  <si>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</si>
  <si>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</si>
  <si>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</si>
  <si>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</si>
  <si>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</si>
  <si>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</si>
  <si>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</si>
  <si>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</si>
  <si>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</si>
  <si>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</si>
  <si>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</si>
  <si>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</si>
  <si>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</si>
  <si>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</si>
  <si>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</si>
  <si>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</si>
  <si>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</si>
  <si>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</si>
  <si>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</si>
  <si>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</si>
  <si>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</si>
  <si>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</si>
  <si>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</si>
  <si>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</si>
  <si>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</si>
  <si>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</si>
  <si>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</si>
  <si>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</si>
  <si>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</si>
  <si>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</si>
  <si>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</si>
  <si>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</si>
  <si>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</si>
  <si>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</si>
  <si>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</si>
  <si>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</si>
  <si>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</si>
  <si>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</si>
  <si>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</si>
  <si>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</si>
  <si>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</si>
  <si>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</si>
  <si>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</si>
  <si>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</si>
  <si>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</si>
  <si>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</si>
  <si>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</si>
  <si>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</si>
  <si>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</si>
  <si>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</si>
  <si>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</si>
  <si>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</si>
  <si>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</si>
  <si>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</si>
  <si>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</si>
  <si>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</si>
  <si>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</si>
  <si>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</si>
  <si>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</si>
  <si>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</si>
  <si>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</si>
  <si>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</si>
  <si>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</si>
  <si>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</si>
  <si>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</si>
  <si>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</si>
  <si>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</si>
  <si>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</si>
  <si>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</si>
  <si>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</si>
  <si>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</si>
  <si>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</si>
  <si>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</si>
  <si>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</si>
  <si>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</si>
  <si>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</si>
  <si>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</si>
  <si>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Mek/EL</t>
  </si>
  <si>
    <t>Brønde</t>
  </si>
  <si>
    <t>Efterklaringstanke, Mek/El</t>
  </si>
  <si>
    <t>Forklaring, Mek/EL</t>
  </si>
  <si>
    <t>Forsinkelsesbassiner, lukkede uden automatisk rensning og SRO Miljøklasse B (mindre end 1.000 m3)</t>
  </si>
  <si>
    <t>Indløb med riste, Mek/EL</t>
  </si>
  <si>
    <t>Installationer "ingen eller faste riste" (mindre end 7 m2)</t>
  </si>
  <si>
    <t xml:space="preserve">Kælder (&lt; 7 m2) </t>
  </si>
  <si>
    <t>Køretøjer, små lastvogne (&lt; 3.500 kg.)</t>
  </si>
  <si>
    <t xml:space="preserve">Ledningsnet ≤ Ø 200 mm </t>
  </si>
  <si>
    <t>Pumpestationer i brønde (&lt; 6,25 m2), Konstruktioner</t>
  </si>
  <si>
    <t>Pumpestationer i brønde (&lt; 6,25 m2), Mek/EL</t>
  </si>
  <si>
    <t>Pumpestationer i brønde (&lt; 6,25 m2), SRO</t>
  </si>
  <si>
    <t>Stik</t>
  </si>
  <si>
    <t>Strømpeforing ≤ Ø 200 mm</t>
  </si>
  <si>
    <t>Strømpeforing Ø 200 mm &lt; Ledningsnet ≤ Ø 500 mm</t>
  </si>
  <si>
    <t>Ø 1000 mm &lt; Ledningsnet ≤ Ø 1200 mm</t>
  </si>
  <si>
    <t xml:space="preserve">Ø 200 mm &lt; Ledningsnet ≤ Ø 500 mm </t>
  </si>
  <si>
    <t>Ø 500 mm &lt; Ledningsnet ≤ Ø 800 mm</t>
  </si>
  <si>
    <t>Ø 800 mm &lt; Ledningsnet ≤ Ø 1000 mm</t>
  </si>
  <si>
    <t>Oversvømmelseskort</t>
  </si>
  <si>
    <t>Ren. af indkørsel</t>
  </si>
  <si>
    <t>Ren. af vej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</si>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</sst>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132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103</v>
      </c>
      <c r="C8" s="83"/>
      <c r="D8" s="83"/>
      <c r="E8" s="83"/>
      <c r="F8" s="83"/>
      <c r="G8" s="83"/>
      <c r="H8" s="84"/>
      <c r="I8" s="20"/>
    </row>
    <row r="9" spans="1:9" ht="30" customHeight="1" x14ac:dyDescent="0.25">
      <c r="A9" s="20"/>
      <c r="B9" s="76" t="s">
        <v>28</v>
      </c>
      <c r="C9" s="77"/>
      <c r="D9" s="78"/>
      <c r="E9" s="27">
        <f>'Fane 3. Grundlag'!G12</f>
        <v>87493803.699102074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7"/>
      <c r="D10" s="88"/>
      <c r="E10" s="31">
        <f>'Fane 3. Grundlag'!G11</f>
        <v>3366369.7781394194</v>
      </c>
      <c r="F10" s="28" t="s">
        <v>4</v>
      </c>
      <c r="G10" s="32"/>
      <c r="H10" s="33"/>
      <c r="I10" s="20"/>
    </row>
    <row r="11" spans="1:9" x14ac:dyDescent="0.25">
      <c r="A11" s="20"/>
      <c r="B11" s="86" t="s">
        <v>22</v>
      </c>
      <c r="C11" s="87"/>
      <c r="D11" s="88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6" t="s">
        <v>23</v>
      </c>
      <c r="C12" s="87"/>
      <c r="D12" s="88"/>
      <c r="E12" s="31">
        <f>'Fane 5. Generelt eff.krav'!G15</f>
        <v>1080248.3179683262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86413555.38113375</v>
      </c>
      <c r="F13" s="38" t="s">
        <v>4</v>
      </c>
      <c r="G13" s="37">
        <f>E13</f>
        <v>86413555.38113375</v>
      </c>
      <c r="H13" s="38" t="s">
        <v>4</v>
      </c>
      <c r="I13" s="20"/>
    </row>
    <row r="14" spans="1:9" x14ac:dyDescent="0.25">
      <c r="A14" s="20"/>
      <c r="B14" s="82" t="s">
        <v>29</v>
      </c>
      <c r="C14" s="83"/>
      <c r="D14" s="83"/>
      <c r="E14" s="83"/>
      <c r="F14" s="83"/>
      <c r="G14" s="83"/>
      <c r="H14" s="84"/>
      <c r="I14" s="20"/>
    </row>
    <row r="15" spans="1:9" x14ac:dyDescent="0.25">
      <c r="A15" s="20"/>
      <c r="B15" s="79" t="s">
        <v>102</v>
      </c>
      <c r="C15" s="80"/>
      <c r="D15" s="81"/>
      <c r="E15" s="37">
        <f>'Fane 6. Hist. over el. underdæk'!G13</f>
        <v>-32309951</v>
      </c>
      <c r="F15" s="38" t="s">
        <v>4</v>
      </c>
      <c r="G15" s="37">
        <f>E15</f>
        <v>-32309951</v>
      </c>
      <c r="H15" s="38" t="s">
        <v>4</v>
      </c>
      <c r="I15" s="20"/>
    </row>
    <row r="16" spans="1:9" x14ac:dyDescent="0.25">
      <c r="A16" s="20"/>
      <c r="B16" s="82" t="s">
        <v>25</v>
      </c>
      <c r="C16" s="83"/>
      <c r="D16" s="83"/>
      <c r="E16" s="83"/>
      <c r="F16" s="83"/>
      <c r="G16" s="83"/>
      <c r="H16" s="84"/>
      <c r="I16" s="20"/>
    </row>
    <row r="17" spans="1:9" x14ac:dyDescent="0.25">
      <c r="A17" s="20"/>
      <c r="B17" s="76" t="s">
        <v>32</v>
      </c>
      <c r="C17" s="77"/>
      <c r="D17" s="78"/>
      <c r="E17" s="31">
        <f>'Fane 8. Korrektion af PL2015'!G11</f>
        <v>439773</v>
      </c>
      <c r="F17" s="28" t="s">
        <v>4</v>
      </c>
      <c r="G17" s="39"/>
      <c r="H17" s="30"/>
      <c r="I17" s="20"/>
    </row>
    <row r="18" spans="1:9" x14ac:dyDescent="0.25">
      <c r="A18" s="20"/>
      <c r="B18" s="76" t="s">
        <v>33</v>
      </c>
      <c r="C18" s="77"/>
      <c r="D18" s="78"/>
      <c r="E18" s="31">
        <f>'Fane 8. Korrektion af PL2015'!G17</f>
        <v>89723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6" t="s">
        <v>92</v>
      </c>
      <c r="C19" s="77"/>
      <c r="D19" s="78"/>
      <c r="E19" s="31">
        <f>'Fane 8. Korrektion af PL2015'!G23</f>
        <v>286427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6" t="s">
        <v>34</v>
      </c>
      <c r="C20" s="77"/>
      <c r="D20" s="78"/>
      <c r="E20" s="31">
        <f>'Fane 8. Korrektion af PL2015'!G30</f>
        <v>286110.6202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3" t="s">
        <v>133</v>
      </c>
      <c r="C21" s="94"/>
      <c r="D21" s="95"/>
      <c r="E21" s="10">
        <f>'Fane 8. Korrektion af PL2015'!G36</f>
        <v>-3485210.6389204273</v>
      </c>
      <c r="F21" s="54" t="s">
        <v>4</v>
      </c>
      <c r="G21" s="35"/>
      <c r="H21" s="36"/>
      <c r="I21" s="20"/>
    </row>
    <row r="22" spans="1:9" x14ac:dyDescent="0.25">
      <c r="A22" s="20"/>
      <c r="B22" s="79" t="s">
        <v>35</v>
      </c>
      <c r="C22" s="80"/>
      <c r="D22" s="81"/>
      <c r="E22" s="37">
        <f>SUM(E17:E21)</f>
        <v>-2383177.0187204275</v>
      </c>
      <c r="F22" s="38" t="s">
        <v>4</v>
      </c>
      <c r="G22" s="37">
        <f>E22</f>
        <v>-2383177.0187204275</v>
      </c>
      <c r="H22" s="38" t="s">
        <v>4</v>
      </c>
      <c r="I22" s="20"/>
    </row>
    <row r="23" spans="1:9" x14ac:dyDescent="0.25">
      <c r="A23" s="20"/>
      <c r="B23" s="82" t="s">
        <v>30</v>
      </c>
      <c r="C23" s="83"/>
      <c r="D23" s="83"/>
      <c r="E23" s="83"/>
      <c r="F23" s="83"/>
      <c r="G23" s="83"/>
      <c r="H23" s="84"/>
      <c r="I23" s="20"/>
    </row>
    <row r="24" spans="1:9" x14ac:dyDescent="0.25">
      <c r="A24" s="20"/>
      <c r="B24" s="79" t="s">
        <v>31</v>
      </c>
      <c r="C24" s="80"/>
      <c r="D24" s="81"/>
      <c r="E24" s="37">
        <f>'Fane 9. Kontrol af PL2015'!G36</f>
        <v>6102035.6392638832</v>
      </c>
      <c r="F24" s="38" t="s">
        <v>4</v>
      </c>
      <c r="G24" s="37">
        <f>E24</f>
        <v>6102035.6392638832</v>
      </c>
      <c r="H24" s="38" t="s">
        <v>4</v>
      </c>
      <c r="I24" s="20"/>
    </row>
    <row r="25" spans="1:9" x14ac:dyDescent="0.25">
      <c r="A25" s="20"/>
      <c r="B25" s="82" t="s">
        <v>36</v>
      </c>
      <c r="C25" s="83"/>
      <c r="D25" s="83"/>
      <c r="E25" s="83"/>
      <c r="F25" s="84"/>
      <c r="G25" s="40">
        <f>G13+G15+G22+G24</f>
        <v>57822463.001677208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1:D21"/>
    <mergeCell ref="B14:H14"/>
    <mergeCell ref="B8:H8"/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5" t="s">
        <v>9</v>
      </c>
      <c r="C3" s="85"/>
      <c r="D3" s="85"/>
      <c r="E3" s="85"/>
      <c r="F3" s="85"/>
      <c r="G3" s="85"/>
      <c r="H3" s="85"/>
      <c r="I3" s="20"/>
    </row>
    <row r="4" spans="1:9" ht="15" customHeight="1" x14ac:dyDescent="0.25">
      <c r="A4" s="20"/>
      <c r="B4" s="85"/>
      <c r="C4" s="85"/>
      <c r="D4" s="85"/>
      <c r="E4" s="85"/>
      <c r="F4" s="85"/>
      <c r="G4" s="85"/>
      <c r="H4" s="85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2" t="s">
        <v>38</v>
      </c>
      <c r="C8" s="83"/>
      <c r="D8" s="83"/>
      <c r="E8" s="83"/>
      <c r="F8" s="83"/>
      <c r="G8" s="83"/>
      <c r="H8" s="84"/>
      <c r="I8" s="20"/>
    </row>
    <row r="9" spans="1:9" x14ac:dyDescent="0.25">
      <c r="A9" s="20"/>
      <c r="B9" s="86" t="s">
        <v>93</v>
      </c>
      <c r="C9" s="87"/>
      <c r="D9" s="87"/>
      <c r="E9" s="87"/>
      <c r="F9" s="88"/>
      <c r="G9" s="46">
        <v>28870520.118125312</v>
      </c>
      <c r="H9" s="42" t="s">
        <v>4</v>
      </c>
      <c r="I9" s="20"/>
    </row>
    <row r="10" spans="1:9" x14ac:dyDescent="0.25">
      <c r="A10" s="20"/>
      <c r="B10" s="86" t="s">
        <v>94</v>
      </c>
      <c r="C10" s="87"/>
      <c r="D10" s="87"/>
      <c r="E10" s="87"/>
      <c r="F10" s="88"/>
      <c r="G10" s="46">
        <v>55256913.802837349</v>
      </c>
      <c r="H10" s="42" t="s">
        <v>4</v>
      </c>
      <c r="I10" s="20"/>
    </row>
    <row r="11" spans="1:9" x14ac:dyDescent="0.25">
      <c r="A11" s="20"/>
      <c r="B11" s="86" t="s">
        <v>95</v>
      </c>
      <c r="C11" s="87"/>
      <c r="D11" s="87"/>
      <c r="E11" s="87"/>
      <c r="F11" s="88"/>
      <c r="G11" s="46">
        <v>3366369.7781394194</v>
      </c>
      <c r="H11" s="42" t="s">
        <v>4</v>
      </c>
      <c r="I11" s="20"/>
    </row>
    <row r="12" spans="1:9" x14ac:dyDescent="0.25">
      <c r="A12" s="20"/>
      <c r="B12" s="82" t="s">
        <v>38</v>
      </c>
      <c r="C12" s="83"/>
      <c r="D12" s="83"/>
      <c r="E12" s="83"/>
      <c r="F12" s="84"/>
      <c r="G12" s="40">
        <f>SUM(G9:G11)</f>
        <v>87493803.699102074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84127433.920962662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28870520.118125312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577410.40236250625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55256913.802837349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502837.9156058199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1080248.3179683262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>
      <selection activeCell="G13" sqref="G13"/>
    </sheetView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-79708462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-47398511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-32309951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1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f>G11/G12</f>
        <v>-32309951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28766</v>
      </c>
      <c r="F10" s="10">
        <f>E10/D10</f>
        <v>5753.2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20</v>
      </c>
      <c r="E11" s="46">
        <v>5112.8999999999996</v>
      </c>
      <c r="F11" s="10">
        <f t="shared" ref="F11:F33" si="0">E11/D11</f>
        <v>255.64499999999998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17860897.59</v>
      </c>
      <c r="F12" s="10">
        <f t="shared" si="0"/>
        <v>238145.30119999999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201530.54</v>
      </c>
      <c r="F13" s="10">
        <f t="shared" si="0"/>
        <v>10076.527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1884.68</v>
      </c>
      <c r="F14" s="10">
        <f t="shared" si="0"/>
        <v>94.234000000000009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200000</v>
      </c>
      <c r="F15" s="10">
        <f t="shared" si="0"/>
        <v>4000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67167.839999999997</v>
      </c>
      <c r="F16" s="10">
        <f t="shared" si="0"/>
        <v>3358.3919999999998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12895.37</v>
      </c>
      <c r="F17" s="10">
        <f t="shared" si="0"/>
        <v>644.76850000000002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128953.78</v>
      </c>
      <c r="F18" s="10">
        <f t="shared" si="0"/>
        <v>1719.3837333333333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</v>
      </c>
      <c r="E19" s="46">
        <v>57316.34</v>
      </c>
      <c r="F19" s="10">
        <f t="shared" si="0"/>
        <v>11463.268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12395001.460000001</v>
      </c>
      <c r="F20" s="10">
        <f t="shared" si="0"/>
        <v>165266.68613333334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702653.87</v>
      </c>
      <c r="F21" s="10">
        <f t="shared" si="0"/>
        <v>14053.0774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20</v>
      </c>
      <c r="E22" s="46">
        <v>1012023.66</v>
      </c>
      <c r="F22" s="10">
        <f t="shared" si="0"/>
        <v>50601.183000000005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10</v>
      </c>
      <c r="E23" s="46">
        <v>141422.89000000001</v>
      </c>
      <c r="F23" s="10">
        <f t="shared" si="0"/>
        <v>14142.289000000001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2143353.14</v>
      </c>
      <c r="F24" s="10">
        <f t="shared" si="0"/>
        <v>28578.04186666667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50</v>
      </c>
      <c r="E25" s="46">
        <v>596635.35</v>
      </c>
      <c r="F25" s="10">
        <f t="shared" si="0"/>
        <v>11932.707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211146.42</v>
      </c>
      <c r="F26" s="10">
        <f t="shared" si="0"/>
        <v>4222.9284000000007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309117.09999999998</v>
      </c>
      <c r="F27" s="10">
        <f t="shared" si="0"/>
        <v>4121.5613333333331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6727890.0999999996</v>
      </c>
      <c r="F28" s="10">
        <f t="shared" si="0"/>
        <v>89705.201333333331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75</v>
      </c>
      <c r="E29" s="46">
        <v>4790786.16</v>
      </c>
      <c r="F29" s="10">
        <f t="shared" si="0"/>
        <v>63877.148800000003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2793597.48</v>
      </c>
      <c r="F30" s="10">
        <f t="shared" si="0"/>
        <v>37247.966399999998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5</v>
      </c>
      <c r="E31" s="46">
        <v>997152</v>
      </c>
      <c r="F31" s="10">
        <f t="shared" si="0"/>
        <v>199430.39999999999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20</v>
      </c>
      <c r="E32" s="46">
        <v>371125</v>
      </c>
      <c r="F32" s="10">
        <f t="shared" si="0"/>
        <v>18556.25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20</v>
      </c>
      <c r="E33" s="46">
        <v>29513</v>
      </c>
      <c r="F33" s="10">
        <f t="shared" si="0"/>
        <v>1475.65</v>
      </c>
      <c r="G33" s="3" t="s">
        <v>4</v>
      </c>
      <c r="H33" s="1"/>
    </row>
    <row r="34" spans="1:8" x14ac:dyDescent="0.25">
      <c r="A34" s="1"/>
      <c r="B34" s="97" t="s">
        <v>129</v>
      </c>
      <c r="C34" s="98"/>
      <c r="D34" s="98"/>
      <c r="E34" s="99"/>
      <c r="F34" s="18">
        <f>SUM(F10:F33)</f>
        <v>978721.8101</v>
      </c>
      <c r="G34" s="8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</sheetData>
  <sheetProtection password="C6BD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3" t="s">
        <v>7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3426773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2987000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439773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324818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235095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89723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536427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250000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286427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621333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1050000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2015'!F34</f>
        <v>978721.8101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286110.6202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133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134</v>
      </c>
      <c r="C34" s="101"/>
      <c r="D34" s="101"/>
      <c r="E34" s="101"/>
      <c r="F34" s="102"/>
      <c r="G34" s="10">
        <v>3485210.6389204273</v>
      </c>
      <c r="H34" s="3" t="s">
        <v>4</v>
      </c>
      <c r="I34" s="1"/>
    </row>
    <row r="35" spans="1:9" x14ac:dyDescent="0.25">
      <c r="A35" s="1"/>
      <c r="B35" s="100" t="s">
        <v>135</v>
      </c>
      <c r="C35" s="101"/>
      <c r="D35" s="101"/>
      <c r="E35" s="101"/>
      <c r="F35" s="102"/>
      <c r="G35" s="3">
        <v>0</v>
      </c>
      <c r="H35" s="3" t="s">
        <v>4</v>
      </c>
      <c r="I35" s="1"/>
    </row>
    <row r="36" spans="1:9" x14ac:dyDescent="0.25">
      <c r="A36" s="1"/>
      <c r="B36" s="97" t="s">
        <v>136</v>
      </c>
      <c r="C36" s="98"/>
      <c r="D36" s="98"/>
      <c r="E36" s="98"/>
      <c r="F36" s="99"/>
      <c r="G36" s="18">
        <f>G35-G34</f>
        <v>-3485210.6389204273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3:H33"/>
    <mergeCell ref="B34:F34"/>
    <mergeCell ref="B35:F35"/>
    <mergeCell ref="B36:F36"/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3" t="s">
        <v>6</v>
      </c>
      <c r="C3" s="113"/>
      <c r="D3" s="113"/>
      <c r="E3" s="113"/>
      <c r="F3" s="113"/>
      <c r="G3" s="113"/>
      <c r="H3" s="113"/>
      <c r="I3" s="1"/>
    </row>
    <row r="4" spans="1:9" ht="15" customHeight="1" x14ac:dyDescent="0.25">
      <c r="A4" s="1"/>
      <c r="B4" s="113"/>
      <c r="C4" s="113"/>
      <c r="D4" s="113"/>
      <c r="E4" s="113"/>
      <c r="F4" s="113"/>
      <c r="G4" s="113"/>
      <c r="H4" s="11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99862327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44070635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4577178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677083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1477500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50802396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1290203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1290203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3" t="s">
        <v>52</v>
      </c>
      <c r="C20" s="94"/>
      <c r="D20" s="95"/>
      <c r="E20" s="46">
        <v>-288392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3" t="s">
        <v>53</v>
      </c>
      <c r="C21" s="94"/>
      <c r="D21" s="95"/>
      <c r="E21" s="46">
        <v>-40222831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-206636.08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3" t="s">
        <v>56</v>
      </c>
      <c r="C24" s="94"/>
      <c r="D24" s="9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3" t="s">
        <v>57</v>
      </c>
      <c r="C25" s="94"/>
      <c r="D25" s="9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3" t="s">
        <v>58</v>
      </c>
      <c r="C26" s="94"/>
      <c r="D26" s="9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-40717859.079999998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11374739.920000002</v>
      </c>
      <c r="F28" s="6" t="s">
        <v>4</v>
      </c>
      <c r="G28" s="16">
        <f>IF(E28&lt;0,0,-E28)</f>
        <v>-11374739.920000002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14312636.440736115</v>
      </c>
      <c r="F30" s="6" t="s">
        <v>4</v>
      </c>
      <c r="G30" s="17">
        <f>-$E$30</f>
        <v>-14312636.440736115</v>
      </c>
      <c r="H30" s="6" t="s">
        <v>4</v>
      </c>
      <c r="I30" s="1"/>
    </row>
    <row r="31" spans="1:9" x14ac:dyDescent="0.25">
      <c r="A31" s="1"/>
      <c r="B31" s="117" t="s">
        <v>130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93" t="s">
        <v>131</v>
      </c>
      <c r="C32" s="94"/>
      <c r="D32" s="95"/>
      <c r="E32" s="46">
        <v>63797744.68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3" t="s">
        <v>63</v>
      </c>
      <c r="C34" s="94"/>
      <c r="D34" s="95"/>
      <c r="E34" s="46">
        <v>4275170.32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68072915</v>
      </c>
      <c r="F35" s="6" t="s">
        <v>4</v>
      </c>
      <c r="G35" s="17">
        <f>-E35</f>
        <v>-68072915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6102035.6392638832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2016-12-15T13:25:28Z</dcterms:modified>
</cp:coreProperties>
</file>