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927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4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C25" i="8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6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9" i="2" l="1"/>
  <c r="F30" i="2"/>
  <c r="C9" i="12" l="1"/>
  <c r="C11" i="12" s="1"/>
  <c r="C31" i="8" s="1"/>
  <c r="E31" i="8" s="1"/>
  <c r="F8" i="2" l="1"/>
  <c r="F8" i="7"/>
  <c r="F31" i="7" s="1"/>
  <c r="F32" i="7" s="1"/>
  <c r="F31" i="2" l="1"/>
  <c r="C9" i="10" s="1"/>
  <c r="C15" i="11" l="1"/>
  <c r="C28" i="8" s="1"/>
  <c r="C20" i="4"/>
  <c r="C26" i="8" s="1"/>
  <c r="C28" i="3"/>
  <c r="C24" i="8" s="1"/>
  <c r="F33" i="7"/>
  <c r="C18" i="8" s="1"/>
  <c r="C22" i="3"/>
  <c r="C23" i="8" s="1"/>
  <c r="C11" i="3"/>
  <c r="C21" i="8" s="1"/>
  <c r="C10" i="10"/>
  <c r="C17" i="8" s="1"/>
  <c r="F3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<sst xmlns="http://schemas.openxmlformats.org/spreadsheetml/2006/main" count="497" uniqueCount="225">
  <si>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</si>
  <si>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</si>
  <si>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</si>
  <si>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</si>
  <si>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</si>
  <si>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</si>
  <si>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</si>
  <si>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</si>
  <si>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</si>
  <si>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</si>
  <si>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</si>
  <si>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</si>
  <si>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</si>
  <si>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</si>
  <si>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</si>
  <si>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</si>
  <si>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</si>
  <si>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</si>
  <si>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</si>
  <si>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</si>
  <si>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</si>
  <si>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</si>
  <si>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</si>
  <si>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</si>
  <si>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</si>
  <si>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</si>
  <si>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</si>
  <si>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</si>
  <si>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</si>
  <si>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</si>
  <si>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</si>
  <si>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</si>
  <si>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</si>
  <si>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</si>
  <si>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</si>
  <si>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</si>
  <si>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</si>
  <si>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</si>
  <si>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</si>
  <si>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</si>
  <si>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</si>
  <si>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</si>
  <si>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</si>
  <si>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</si>
  <si>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</si>
  <si>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</si>
  <si>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</si>
  <si>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</si>
  <si>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</si>
  <si>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</si>
  <si>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</si>
  <si>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</si>
  <si>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</si>
  <si>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</si>
  <si>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</si>
  <si>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</si>
  <si>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</si>
  <si>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</si>
  <si>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</si>
  <si>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</si>
  <si>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</si>
  <si>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</si>
  <si>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</si>
  <si>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</si>
  <si>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</si>
  <si>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</si>
  <si>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</si>
  <si>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</si>
  <si>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</si>
  <si>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</si>
  <si>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</si>
  <si>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</si>
  <si>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</si>
  <si>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</si>
  <si>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</si>
  <si>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</si>
  <si>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</si>
  <si>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</si>
  <si>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</si>
  <si>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</si>
  <si>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</si>
  <si>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</si>
  <si>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</si>
  <si>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</si>
  <si>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</si>
  <si>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</si>
  <si>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</si>
  <si>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</si>
  <si>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</si>
  <si>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</si>
  <si>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</si>
  <si>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</si>
  <si>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</si>
  <si>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</si>
  <si>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</si>
  <si>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</si>
  <si>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</si>
  <si>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</si>
  <si>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</si>
  <si>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</si>
  <si>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</si>
  <si>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</si>
  <si>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</si>
  <si>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</si>
  <si>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</si>
  <si>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</si>
  <si>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</si>
  <si>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</si>
  <si>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</si>
  <si>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</si>
  <si>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</si>
  <si>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</si>
  <si>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</si>
  <si>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</si>
  <si>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</si>
  <si>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</si>
  <si>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</si>
  <si>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</si>
  <si>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</si>
  <si>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</si>
  <si>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</si>
  <si>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</si>
  <si>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</si>
  <si>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</si>
  <si>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</si>
  <si>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</si>
  <si>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</si>
  <si>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</si>
  <si>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</si>
  <si>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</si>
  <si>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</si>
  <si>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</si>
  <si>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</si>
  <si>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</si>
  <si>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</si>
  <si>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</si>
  <si>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</si>
  <si>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</si>
  <si>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</si>
  <si>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</si>
  <si>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</si>
  <si>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</si>
  <si>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</si>
  <si>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</si>
  <si>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</si>
  <si>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</si>
  <si>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</si>
  <si>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</si>
  <si>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</si>
  <si>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</si>
  <si>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</si>
  <si>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</si>
  <si>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</si>
  <si>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</si>
  <si>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</si>
  <si>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</si>
  <si>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</si>
  <si>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</si>
  <si>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</si>
  <si>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</si>
  <si>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</si>
  <si>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</si>
  <si>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</si>
  <si>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</si>
  <si>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</si>
  <si>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</si>
  <si>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</si>
  <si>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</si>
  <si>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</si>
  <si>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</si>
  <si>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</si>
  <si>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</si>
  <si>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</si>
  <si>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</si>
  <si>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</si>
  <si>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</si>
  <si>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</si>
  <si>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</si>
  <si>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</si>
  <si>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</si>
  <si>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SRO-brønd/kvarterbrønd/sektionsbrønd, Mek./EL</t>
  </si>
  <si>
    <t>2014</t>
  </si>
  <si>
    <t>15</t>
  </si>
  <si>
    <t>Stik på ledningsnet, Konstruktioner</t>
  </si>
  <si>
    <t>75</t>
  </si>
  <si>
    <t>SRO-brønd/kvarterbrønd/sektionsbrønd, Konstruktioner</t>
  </si>
  <si>
    <t>50</t>
  </si>
  <si>
    <t>Pumpestation (inkl. evt. hydrofor)/trykforøger, Mek./EL</t>
  </si>
  <si>
    <t>25</t>
  </si>
  <si>
    <t>Ledningsnet ≤ Ø50 mm</t>
  </si>
  <si>
    <t>Ø 50mm &lt; Ledningsnet ≤ Ø110 mm</t>
  </si>
  <si>
    <t>Ventiler på Ø 50mm &lt; Ledningsnet ≤ Ø110 mm</t>
  </si>
  <si>
    <t>Afregningsmålere, elektroniske ≤ Ø 110mm (Qn 10)</t>
  </si>
  <si>
    <t>10</t>
  </si>
  <si>
    <t>SRO anlæg</t>
  </si>
  <si>
    <t>Inspektionsbrønd, Mek./EL</t>
  </si>
  <si>
    <t>Udpumpningsanlæg, rentvandspumper på vandværk</t>
  </si>
  <si>
    <t>Administrationbygninger</t>
  </si>
  <si>
    <t>Arbejdsplads</t>
  </si>
  <si>
    <t>5</t>
  </si>
  <si>
    <t>Instrumenter (flowmåler+tryk transducer+alarmer)</t>
  </si>
  <si>
    <t>Køretøjer, små lastvogne (&lt; 3.500 kg.)</t>
  </si>
  <si>
    <t>Dokumenteret Drikkevandssikkerhed (DDS)</t>
  </si>
  <si>
    <t>Ledelsessystem</t>
  </si>
  <si>
    <t>Fjernaflæsning af målere</t>
  </si>
  <si>
    <t>Pumpestation (inkl. evt. hydrofor)/trykforøger, Konstruktioner</t>
  </si>
  <si>
    <t>Boring (inkl. etablering, forerør, filter og prøvepumpning)</t>
  </si>
  <si>
    <t>Skelbrønd, Konstruktioner</t>
  </si>
  <si>
    <t>Beluftningsanlæg, iltningstrappe, Kontruktioner</t>
  </si>
  <si>
    <t>Elanlæg</t>
  </si>
  <si>
    <t>Sikring, avanceret (hegne, porte og overvågningssystemer), Mek./EL</t>
  </si>
  <si>
    <t>Beluftningsanlæg, iltningstrappe, Mek./EL</t>
  </si>
  <si>
    <t>Tjenestemandspensioner</t>
  </si>
  <si>
    <t>Ejendomsskatter</t>
  </si>
  <si>
    <t>Køb af ydelser og produkter, der er omfattet af prisloftreguleringen, hos et andet selskab</t>
  </si>
  <si>
    <t xml:space="preserve">kr. </t>
  </si>
  <si>
    <t>SMS-tjeneste</t>
  </si>
  <si>
    <t>Kunden i centrum (kundepanel, fokusgrupper m.m.)</t>
  </si>
  <si>
    <t>Information og formidling (Vandets Dag)</t>
  </si>
  <si>
    <t>Information og formidling (sociale medier)</t>
  </si>
  <si>
    <t>Kalundborg Vandforsyning AS</t>
  </si>
  <si>
    <t>V112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</si>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</sst>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220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Kalundborg Vandforsyning AS</v>
      </c>
      <c r="B1" s="56"/>
      <c r="C1" s="56"/>
      <c r="D1" s="56"/>
      <c r="E1" s="56"/>
    </row>
    <row r="2" spans="1:5" x14ac:dyDescent="0.25">
      <c r="A2" s="220" t="str">
        <f>'1. Forside'!A2</f>
        <v>V112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202</v>
      </c>
      <c r="C7" s="51">
        <v>500000</v>
      </c>
      <c r="D7" s="190" t="s">
        <v>0</v>
      </c>
      <c r="E7" s="56"/>
    </row>
    <row r="8" spans="1:5" x14ac:dyDescent="0.25">
      <c r="A8" s="56"/>
      <c r="B8" s="212" t="s">
        <v>203</v>
      </c>
      <c r="C8" s="51">
        <v>300000</v>
      </c>
      <c r="D8" s="190" t="s">
        <v>0</v>
      </c>
      <c r="E8" s="56"/>
    </row>
    <row r="9" spans="1:5" x14ac:dyDescent="0.25">
      <c r="A9" s="56"/>
      <c r="B9" s="212" t="s">
        <v>216</v>
      </c>
      <c r="C9" s="51">
        <v>55000</v>
      </c>
      <c r="D9" s="190" t="s">
        <v>0</v>
      </c>
      <c r="E9" s="56"/>
    </row>
    <row r="10" spans="1:5" x14ac:dyDescent="0.25">
      <c r="A10" s="56"/>
      <c r="B10" s="212" t="s">
        <v>217</v>
      </c>
      <c r="C10" s="51">
        <v>60000</v>
      </c>
      <c r="D10" s="190" t="s">
        <v>0</v>
      </c>
      <c r="E10" s="56"/>
    </row>
    <row r="11" spans="1:5" x14ac:dyDescent="0.25">
      <c r="A11" s="56"/>
      <c r="B11" s="212" t="s">
        <v>218</v>
      </c>
      <c r="C11" s="51">
        <v>100000</v>
      </c>
      <c r="D11" s="190" t="s">
        <v>0</v>
      </c>
      <c r="E11" s="56"/>
    </row>
    <row r="12" spans="1:5" x14ac:dyDescent="0.25">
      <c r="A12" s="56"/>
      <c r="B12" s="212" t="s">
        <v>219</v>
      </c>
      <c r="C12" s="51">
        <v>40000</v>
      </c>
      <c r="D12" s="190" t="s">
        <v>0</v>
      </c>
      <c r="E12" s="56"/>
    </row>
    <row r="13" spans="1:5" x14ac:dyDescent="0.25">
      <c r="A13" s="56"/>
      <c r="B13" s="212" t="s">
        <v>204</v>
      </c>
      <c r="C13" s="51">
        <v>350000</v>
      </c>
      <c r="D13" s="190" t="s">
        <v>0</v>
      </c>
      <c r="E13" s="56"/>
    </row>
    <row r="14" spans="1:5" x14ac:dyDescent="0.25">
      <c r="A14" s="56"/>
      <c r="B14" s="54" t="s">
        <v>36</v>
      </c>
      <c r="C14" s="55">
        <f>SUM(C7:C13)</f>
        <v>1405000</v>
      </c>
      <c r="D14" s="191" t="s">
        <v>0</v>
      </c>
      <c r="E14" s="56"/>
    </row>
    <row r="15" spans="1:5" x14ac:dyDescent="0.25">
      <c r="A15" s="56"/>
      <c r="B15" s="56"/>
      <c r="C15" s="182"/>
      <c r="D15" s="56"/>
      <c r="E15" s="56"/>
    </row>
    <row r="16" spans="1:5" x14ac:dyDescent="0.25">
      <c r="A16" s="56"/>
      <c r="B16" s="56"/>
      <c r="C16" s="182"/>
      <c r="D16" s="56"/>
      <c r="E16" s="56"/>
    </row>
    <row r="17" spans="1:5" ht="27.2" customHeight="1" x14ac:dyDescent="0.25">
      <c r="A17" s="56"/>
      <c r="B17" s="20" t="s">
        <v>146</v>
      </c>
      <c r="C17" s="192"/>
      <c r="D17" s="189"/>
      <c r="E17" s="56"/>
    </row>
    <row r="18" spans="1:5" ht="16.7" customHeight="1" x14ac:dyDescent="0.25">
      <c r="A18" s="56"/>
      <c r="B18" s="108" t="s">
        <v>147</v>
      </c>
      <c r="C18" s="19">
        <v>941868</v>
      </c>
      <c r="D18" s="151" t="s">
        <v>0</v>
      </c>
      <c r="E18" s="56"/>
    </row>
    <row r="19" spans="1:5" ht="16.7" customHeight="1" x14ac:dyDescent="0.25">
      <c r="A19" s="56"/>
      <c r="B19" s="108" t="s">
        <v>148</v>
      </c>
      <c r="C19" s="40">
        <v>737500</v>
      </c>
      <c r="D19" s="151" t="s">
        <v>0</v>
      </c>
      <c r="E19" s="56"/>
    </row>
    <row r="20" spans="1:5" x14ac:dyDescent="0.25">
      <c r="A20" s="56"/>
      <c r="B20" s="28" t="s">
        <v>149</v>
      </c>
      <c r="C20" s="55">
        <f>C18-C19</f>
        <v>204368</v>
      </c>
      <c r="D20" s="153" t="s">
        <v>0</v>
      </c>
      <c r="E20" s="56"/>
    </row>
    <row r="21" spans="1:5" ht="15.75" x14ac:dyDescent="0.25">
      <c r="A21" s="56"/>
      <c r="B21" s="193"/>
      <c r="C21" s="56"/>
      <c r="D21" s="56"/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hidden="1" x14ac:dyDescent="0.25">
      <c r="B24" s="194"/>
      <c r="E24" s="195"/>
    </row>
    <row r="25" spans="1:5" ht="15.75" hidden="1" x14ac:dyDescent="0.25">
      <c r="B25" s="195"/>
      <c r="C25" s="195"/>
    </row>
    <row r="26" spans="1:5" ht="15.75" hidden="1" x14ac:dyDescent="0.25">
      <c r="B26" s="195"/>
      <c r="E26" s="195"/>
    </row>
    <row r="27" spans="1:5" ht="15.75" hidden="1" x14ac:dyDescent="0.25">
      <c r="B27" s="195"/>
      <c r="D27" s="195"/>
    </row>
    <row r="28" spans="1:5" ht="15.75" hidden="1" x14ac:dyDescent="0.25">
      <c r="B28" s="195"/>
      <c r="C28" s="195"/>
    </row>
    <row r="29" spans="1:5" ht="15.75" hidden="1" x14ac:dyDescent="0.25">
      <c r="B29" s="195"/>
      <c r="C29" s="195"/>
    </row>
    <row r="30" spans="1:5" ht="15.75" hidden="1" x14ac:dyDescent="0.25">
      <c r="B30" s="195"/>
      <c r="D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3" ht="15.75" hidden="1" x14ac:dyDescent="0.25">
      <c r="B33" s="194"/>
      <c r="C33" s="194"/>
    </row>
    <row r="34" spans="2:3" hidden="1" x14ac:dyDescent="0.25"/>
    <row r="35" spans="2:3" hidden="1" x14ac:dyDescent="0.25"/>
    <row r="36" spans="2:3" hidden="1" x14ac:dyDescent="0.25"/>
    <row r="37" spans="2:3" hidden="1" x14ac:dyDescent="0.25"/>
    <row r="38" spans="2:3" hidden="1" x14ac:dyDescent="0.25"/>
    <row r="39" spans="2:3" hidden="1" x14ac:dyDescent="0.25"/>
    <row r="40" spans="2:3" hidden="1" x14ac:dyDescent="0.25"/>
    <row r="41" spans="2:3" hidden="1" x14ac:dyDescent="0.25"/>
    <row r="42" spans="2:3" hidden="1" x14ac:dyDescent="0.25"/>
    <row r="43" spans="2:3" hidden="1" x14ac:dyDescent="0.25"/>
    <row r="44" spans="2:3" hidden="1" x14ac:dyDescent="0.25"/>
    <row r="45" spans="2:3" hidden="1" x14ac:dyDescent="0.25"/>
    <row r="46" spans="2:3" hidden="1" x14ac:dyDescent="0.25"/>
    <row r="47" spans="2:3" hidden="1" x14ac:dyDescent="0.25"/>
    <row r="48" spans="2:3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4"/>
    </row>
    <row r="69" spans="1:5" hidden="1" x14ac:dyDescent="0.25"/>
    <row r="70" spans="1:5" hidden="1" x14ac:dyDescent="0.25"/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/>
    <row r="79" spans="1:5" hidden="1" x14ac:dyDescent="0.25"/>
    <row r="80" spans="1:5" hidden="1" x14ac:dyDescent="0.25"/>
    <row r="81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Kalundborg Vandforsyning AS</v>
      </c>
      <c r="B1" s="26"/>
      <c r="C1" s="26"/>
      <c r="D1" s="26"/>
      <c r="E1" s="26"/>
    </row>
    <row r="2" spans="1:5" x14ac:dyDescent="0.25">
      <c r="A2" s="221" t="str">
        <f>'1. Forside'!A2</f>
        <v>V112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900000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1013493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785000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228493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Kalundborg Vandforsyning AS</v>
      </c>
      <c r="B1" s="26"/>
      <c r="C1" s="26"/>
      <c r="D1" s="26"/>
      <c r="E1" s="26"/>
    </row>
    <row r="2" spans="1:5" x14ac:dyDescent="0.25">
      <c r="A2" s="221" t="str">
        <f>'1. Forside'!A2</f>
        <v>V112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-8540861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-7031079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-1509782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-1509782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Kalundborg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50824636.134824999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7801532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1053841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115529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1951333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10922235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3179900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3179900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376888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-1138352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-11802736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-1537935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-14479023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54470915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54470915</v>
      </c>
      <c r="D36" s="79" t="s">
        <v>0</v>
      </c>
      <c r="E36" s="10">
        <f>-C36</f>
        <v>-54470915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-3646278.8651750013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Kalundborg Vandforsyning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1234107</v>
      </c>
      <c r="D7" s="222" t="s">
        <v>0</v>
      </c>
      <c r="E7" s="223">
        <v>800871</v>
      </c>
      <c r="F7" s="222" t="s">
        <v>0</v>
      </c>
      <c r="G7" s="223">
        <v>303317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988765</v>
      </c>
      <c r="D8" s="222" t="s">
        <v>0</v>
      </c>
      <c r="E8" s="224">
        <v>838256</v>
      </c>
      <c r="F8" s="222" t="s">
        <v>0</v>
      </c>
      <c r="G8" s="224">
        <v>376888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245342</v>
      </c>
      <c r="D11" s="226" t="s">
        <v>0</v>
      </c>
      <c r="E11" s="55">
        <f>C11+E7-E8-E9</f>
        <v>207957</v>
      </c>
      <c r="F11" s="226" t="s">
        <v>0</v>
      </c>
      <c r="G11" s="55">
        <f>E11+G7-G8-G9</f>
        <v>134386</v>
      </c>
      <c r="H11" s="226" t="s">
        <v>0</v>
      </c>
      <c r="I11" s="55">
        <f>G11+I7-I8-I9</f>
        <v>134386</v>
      </c>
      <c r="J11" s="226" t="s">
        <v>0</v>
      </c>
      <c r="K11" s="55">
        <f>K7-K8-K9+K10+I11</f>
        <v>134386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Kalundborg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7764169.2559816306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-29503.843172730198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-115686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7618979.4128089007</v>
      </c>
      <c r="D13" s="79" t="s">
        <v>0</v>
      </c>
      <c r="E13" s="6">
        <f>C13</f>
        <v>7618979.4128089007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7478555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222</v>
      </c>
      <c r="C16" s="14">
        <f>'6. Gennemførte investeringer'!F33</f>
        <v>2994845.4833333334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66292.17333333334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investeringer'!F33</f>
        <v>1192396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11732088.656666668</v>
      </c>
      <c r="D19" s="79" t="s">
        <v>0</v>
      </c>
      <c r="E19" s="8">
        <f>C19</f>
        <v>11732088.656666668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8753000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18750000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80000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231135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servicemål'!C14</f>
        <v>1405000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servicemål'!C20</f>
        <v>204368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900000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228493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30551996</v>
      </c>
      <c r="D29" s="79" t="s">
        <v>0</v>
      </c>
      <c r="E29" s="6">
        <f>C29</f>
        <v>30551996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-1509782</v>
      </c>
      <c r="D31" s="79" t="s">
        <v>0</v>
      </c>
      <c r="E31" s="10">
        <f>C31</f>
        <v>-1509782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-3646278.8651750013</v>
      </c>
      <c r="D33" s="79" t="s">
        <v>0</v>
      </c>
      <c r="E33" s="12">
        <f>C33</f>
        <v>-3646278.8651750013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44747003.204300568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3044774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14.696329909642085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8.5382373878325843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Kalundborg Vandforsyning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7764169.2559816306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7764169.2559816306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7764169.2559816306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-29503.843172730198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Kalundborg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6073909.6089544296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7734665.4128089007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7764169.2559816306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462744.4876565052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115686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Kalundborg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390989106.94518775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7478555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7478555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Kalundborg Vandforsyning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64839</v>
      </c>
      <c r="F8" s="34">
        <f t="shared" ref="F8:F30" si="0">E8/D8</f>
        <v>4322.6000000000004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40080</v>
      </c>
      <c r="F9" s="34">
        <f t="shared" ref="F9:F28" si="1">E9/D9</f>
        <v>534.4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313716</v>
      </c>
      <c r="F10" s="34">
        <f t="shared" si="1"/>
        <v>6274.32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285714</v>
      </c>
      <c r="F11" s="34">
        <f t="shared" si="1"/>
        <v>11428.56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184</v>
      </c>
      <c r="E12" s="32">
        <v>49524</v>
      </c>
      <c r="F12" s="34">
        <f t="shared" si="1"/>
        <v>660.32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184</v>
      </c>
      <c r="E13" s="32">
        <v>2256424</v>
      </c>
      <c r="F13" s="34">
        <f t="shared" si="1"/>
        <v>30085.653333333332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184</v>
      </c>
      <c r="E14" s="32">
        <v>291161</v>
      </c>
      <c r="F14" s="34">
        <f t="shared" si="1"/>
        <v>3882.1466666666665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 t="s">
        <v>181</v>
      </c>
      <c r="D15" s="31" t="s">
        <v>184</v>
      </c>
      <c r="E15" s="32">
        <v>1839677</v>
      </c>
      <c r="F15" s="34">
        <f t="shared" si="1"/>
        <v>24529.026666666668</v>
      </c>
      <c r="G15" s="35" t="s">
        <v>0</v>
      </c>
      <c r="H15" s="26"/>
    </row>
    <row r="16" spans="1:8" s="148" customFormat="1" x14ac:dyDescent="0.25">
      <c r="A16" s="26"/>
      <c r="B16" s="29" t="s">
        <v>190</v>
      </c>
      <c r="C16" s="30" t="s">
        <v>181</v>
      </c>
      <c r="D16" s="31" t="s">
        <v>184</v>
      </c>
      <c r="E16" s="32">
        <v>1429918</v>
      </c>
      <c r="F16" s="34">
        <f t="shared" si="1"/>
        <v>19065.573333333334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 t="s">
        <v>181</v>
      </c>
      <c r="D17" s="31" t="s">
        <v>193</v>
      </c>
      <c r="E17" s="32">
        <v>4320466</v>
      </c>
      <c r="F17" s="34">
        <f t="shared" si="1"/>
        <v>432046.6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181</v>
      </c>
      <c r="D18" s="31" t="s">
        <v>193</v>
      </c>
      <c r="E18" s="32">
        <v>1848566</v>
      </c>
      <c r="F18" s="34">
        <f t="shared" si="1"/>
        <v>184856.6</v>
      </c>
      <c r="G18" s="35" t="s">
        <v>0</v>
      </c>
      <c r="H18" s="26"/>
    </row>
    <row r="19" spans="1:8" s="148" customFormat="1" x14ac:dyDescent="0.25">
      <c r="A19" s="26"/>
      <c r="B19" s="29" t="s">
        <v>183</v>
      </c>
      <c r="C19" s="30" t="s">
        <v>181</v>
      </c>
      <c r="D19" s="31" t="s">
        <v>184</v>
      </c>
      <c r="E19" s="32">
        <v>332092</v>
      </c>
      <c r="F19" s="34">
        <f t="shared" si="1"/>
        <v>4427.8933333333334</v>
      </c>
      <c r="G19" s="35" t="s">
        <v>0</v>
      </c>
      <c r="H19" s="26"/>
    </row>
    <row r="20" spans="1:8" s="148" customFormat="1" x14ac:dyDescent="0.25">
      <c r="A20" s="26"/>
      <c r="B20" s="29" t="s">
        <v>191</v>
      </c>
      <c r="C20" s="30" t="s">
        <v>181</v>
      </c>
      <c r="D20" s="31" t="s">
        <v>184</v>
      </c>
      <c r="E20" s="32">
        <v>648915</v>
      </c>
      <c r="F20" s="34">
        <f t="shared" si="1"/>
        <v>8652.2000000000007</v>
      </c>
      <c r="G20" s="35" t="s">
        <v>0</v>
      </c>
      <c r="H20" s="26"/>
    </row>
    <row r="21" spans="1:8" s="148" customFormat="1" x14ac:dyDescent="0.25">
      <c r="A21" s="26"/>
      <c r="B21" s="29" t="s">
        <v>195</v>
      </c>
      <c r="C21" s="30" t="s">
        <v>181</v>
      </c>
      <c r="D21" s="31" t="s">
        <v>182</v>
      </c>
      <c r="E21" s="32">
        <v>67090</v>
      </c>
      <c r="F21" s="34">
        <f t="shared" si="1"/>
        <v>4472.666666666667</v>
      </c>
      <c r="G21" s="35" t="s">
        <v>0</v>
      </c>
      <c r="H21" s="26"/>
    </row>
    <row r="22" spans="1:8" s="148" customFormat="1" x14ac:dyDescent="0.25">
      <c r="A22" s="26"/>
      <c r="B22" s="29" t="s">
        <v>190</v>
      </c>
      <c r="C22" s="30" t="s">
        <v>181</v>
      </c>
      <c r="D22" s="31" t="s">
        <v>184</v>
      </c>
      <c r="E22" s="32">
        <v>283648</v>
      </c>
      <c r="F22" s="34">
        <f t="shared" si="1"/>
        <v>3781.9733333333334</v>
      </c>
      <c r="G22" s="35" t="s">
        <v>0</v>
      </c>
      <c r="H22" s="26"/>
    </row>
    <row r="23" spans="1:8" s="148" customFormat="1" x14ac:dyDescent="0.25">
      <c r="A23" s="26"/>
      <c r="B23" s="29" t="s">
        <v>196</v>
      </c>
      <c r="C23" s="30" t="s">
        <v>181</v>
      </c>
      <c r="D23" s="31" t="s">
        <v>188</v>
      </c>
      <c r="E23" s="32">
        <v>138764</v>
      </c>
      <c r="F23" s="34">
        <f t="shared" si="1"/>
        <v>5550.56</v>
      </c>
      <c r="G23" s="35" t="s">
        <v>0</v>
      </c>
      <c r="H23" s="26"/>
    </row>
    <row r="24" spans="1:8" s="148" customFormat="1" x14ac:dyDescent="0.25">
      <c r="A24" s="26"/>
      <c r="B24" s="29" t="s">
        <v>190</v>
      </c>
      <c r="C24" s="30" t="s">
        <v>181</v>
      </c>
      <c r="D24" s="31" t="s">
        <v>184</v>
      </c>
      <c r="E24" s="32">
        <v>1980094</v>
      </c>
      <c r="F24" s="34">
        <f t="shared" si="1"/>
        <v>26401.253333333334</v>
      </c>
      <c r="G24" s="35" t="s">
        <v>0</v>
      </c>
      <c r="H24" s="26"/>
    </row>
    <row r="25" spans="1:8" s="148" customFormat="1" x14ac:dyDescent="0.25">
      <c r="A25" s="26"/>
      <c r="B25" s="29" t="s">
        <v>197</v>
      </c>
      <c r="C25" s="30" t="s">
        <v>181</v>
      </c>
      <c r="D25" s="31" t="s">
        <v>184</v>
      </c>
      <c r="E25" s="32">
        <v>8985232</v>
      </c>
      <c r="F25" s="34">
        <f t="shared" si="1"/>
        <v>119803.09333333334</v>
      </c>
      <c r="G25" s="35" t="s">
        <v>0</v>
      </c>
      <c r="H25" s="26"/>
    </row>
    <row r="26" spans="1:8" s="148" customFormat="1" x14ac:dyDescent="0.25">
      <c r="A26" s="26"/>
      <c r="B26" s="29" t="s">
        <v>198</v>
      </c>
      <c r="C26" s="30" t="s">
        <v>181</v>
      </c>
      <c r="D26" s="31" t="s">
        <v>199</v>
      </c>
      <c r="E26" s="32">
        <v>743486</v>
      </c>
      <c r="F26" s="34">
        <f t="shared" si="1"/>
        <v>148697.20000000001</v>
      </c>
      <c r="G26" s="35" t="s">
        <v>0</v>
      </c>
      <c r="H26" s="26"/>
    </row>
    <row r="27" spans="1:8" s="148" customFormat="1" x14ac:dyDescent="0.25">
      <c r="A27" s="26"/>
      <c r="B27" s="29" t="s">
        <v>200</v>
      </c>
      <c r="C27" s="30" t="s">
        <v>181</v>
      </c>
      <c r="D27" s="31" t="s">
        <v>193</v>
      </c>
      <c r="E27" s="32">
        <v>97248</v>
      </c>
      <c r="F27" s="34">
        <f t="shared" si="1"/>
        <v>9724.7999999999993</v>
      </c>
      <c r="G27" s="35" t="s">
        <v>0</v>
      </c>
      <c r="H27" s="26"/>
    </row>
    <row r="28" spans="1:8" s="148" customFormat="1" x14ac:dyDescent="0.25">
      <c r="A28" s="26"/>
      <c r="B28" s="29" t="s">
        <v>201</v>
      </c>
      <c r="C28" s="30" t="s">
        <v>181</v>
      </c>
      <c r="D28" s="31" t="s">
        <v>199</v>
      </c>
      <c r="E28" s="32">
        <v>290640</v>
      </c>
      <c r="F28" s="34">
        <f t="shared" si="1"/>
        <v>58128</v>
      </c>
      <c r="G28" s="35" t="s">
        <v>0</v>
      </c>
      <c r="H28" s="26"/>
    </row>
    <row r="29" spans="1:8" s="148" customFormat="1" x14ac:dyDescent="0.25">
      <c r="A29" s="26"/>
      <c r="B29" s="29" t="s">
        <v>190</v>
      </c>
      <c r="C29" s="30" t="s">
        <v>181</v>
      </c>
      <c r="D29" s="31" t="s">
        <v>184</v>
      </c>
      <c r="E29" s="32">
        <v>946166</v>
      </c>
      <c r="F29" s="34">
        <f t="shared" si="0"/>
        <v>12615.546666666667</v>
      </c>
      <c r="G29" s="35" t="s">
        <v>0</v>
      </c>
      <c r="H29" s="26"/>
    </row>
    <row r="30" spans="1:8" s="148" customFormat="1" x14ac:dyDescent="0.25">
      <c r="A30" s="26"/>
      <c r="B30" s="29" t="s">
        <v>198</v>
      </c>
      <c r="C30" s="30" t="s">
        <v>181</v>
      </c>
      <c r="D30" s="31" t="s">
        <v>199</v>
      </c>
      <c r="E30" s="32">
        <v>354443</v>
      </c>
      <c r="F30" s="34">
        <f t="shared" si="0"/>
        <v>70888.600000000006</v>
      </c>
      <c r="G30" s="35" t="s">
        <v>0</v>
      </c>
      <c r="H30" s="26"/>
    </row>
    <row r="31" spans="1:8" s="148" customFormat="1" x14ac:dyDescent="0.25">
      <c r="A31" s="26"/>
      <c r="B31" s="23" t="s">
        <v>71</v>
      </c>
      <c r="C31" s="158"/>
      <c r="D31" s="158"/>
      <c r="E31" s="158"/>
      <c r="F31" s="36">
        <f>SUM(F8:F30)</f>
        <v>1190829.5866666667</v>
      </c>
      <c r="G31" s="37" t="s">
        <v>0</v>
      </c>
      <c r="H31" s="26"/>
    </row>
    <row r="32" spans="1:8" s="148" customFormat="1" x14ac:dyDescent="0.25">
      <c r="A32" s="26"/>
      <c r="B32" s="107" t="s">
        <v>132</v>
      </c>
      <c r="C32" s="159"/>
      <c r="D32" s="159"/>
      <c r="E32" s="159"/>
      <c r="F32" s="66">
        <v>1804015.8966666667</v>
      </c>
      <c r="G32" s="37" t="s">
        <v>0</v>
      </c>
      <c r="H32" s="26"/>
    </row>
    <row r="33" spans="1:8" s="148" customFormat="1" x14ac:dyDescent="0.25">
      <c r="A33" s="26"/>
      <c r="B33" s="39" t="s">
        <v>68</v>
      </c>
      <c r="C33" s="160"/>
      <c r="D33" s="160"/>
      <c r="E33" s="161"/>
      <c r="F33" s="38">
        <f>F31+F32</f>
        <v>2994845.4833333334</v>
      </c>
      <c r="G33" s="38" t="s">
        <v>0</v>
      </c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48" customFormat="1" hidden="1" x14ac:dyDescent="0.25"/>
    <row r="38" spans="1:8" s="148" customFormat="1" hidden="1" x14ac:dyDescent="0.25"/>
    <row r="39" spans="1:8" s="148" customFormat="1" hidden="1" x14ac:dyDescent="0.25"/>
    <row r="40" spans="1:8" s="148" customFormat="1" ht="14.45" hidden="1" customHeight="1" x14ac:dyDescent="0.25"/>
    <row r="41" spans="1:8" s="148" customFormat="1" ht="14.4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t="15" hidden="1" customHeight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Kalundborg Vandforsyning AS</v>
      </c>
      <c r="B1" s="162"/>
      <c r="C1" s="162"/>
      <c r="D1" s="162"/>
      <c r="E1" s="162"/>
    </row>
    <row r="2" spans="1:5" x14ac:dyDescent="0.25">
      <c r="A2" s="1" t="str">
        <f>'1. Forside'!A2</f>
        <v>V112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1382167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933200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investeringer'!F31</f>
        <v>1190829.5866666667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66292.17333333334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Kalundborg Vandforsyning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5000000</v>
      </c>
      <c r="F8" s="45">
        <f>E8/D8</f>
        <v>66666.666666666672</v>
      </c>
      <c r="G8" s="35" t="s">
        <v>0</v>
      </c>
      <c r="H8" s="26"/>
    </row>
    <row r="9" spans="1:8" s="148" customFormat="1" x14ac:dyDescent="0.25">
      <c r="A9" s="26"/>
      <c r="B9" s="29" t="s">
        <v>190</v>
      </c>
      <c r="C9" s="30">
        <v>2015</v>
      </c>
      <c r="D9" s="31">
        <v>75</v>
      </c>
      <c r="E9" s="32">
        <v>3047200</v>
      </c>
      <c r="F9" s="45">
        <f t="shared" ref="F9:F30" si="0">E9/D9</f>
        <v>40629.333333333336</v>
      </c>
      <c r="G9" s="35" t="s">
        <v>0</v>
      </c>
      <c r="H9" s="26"/>
    </row>
    <row r="10" spans="1:8" s="148" customFormat="1" x14ac:dyDescent="0.25">
      <c r="A10" s="26"/>
      <c r="B10" s="29" t="s">
        <v>205</v>
      </c>
      <c r="C10" s="30">
        <v>2015</v>
      </c>
      <c r="D10" s="31">
        <v>50</v>
      </c>
      <c r="E10" s="32">
        <v>150000</v>
      </c>
      <c r="F10" s="45">
        <f t="shared" si="0"/>
        <v>3000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10</v>
      </c>
      <c r="E11" s="32">
        <v>1130000</v>
      </c>
      <c r="F11" s="45">
        <f t="shared" si="0"/>
        <v>113000</v>
      </c>
      <c r="G11" s="35" t="s">
        <v>0</v>
      </c>
      <c r="H11" s="26"/>
    </row>
    <row r="12" spans="1:8" s="148" customFormat="1" x14ac:dyDescent="0.25">
      <c r="A12" s="26"/>
      <c r="B12" s="29" t="s">
        <v>194</v>
      </c>
      <c r="C12" s="30">
        <v>2015</v>
      </c>
      <c r="D12" s="31">
        <v>10</v>
      </c>
      <c r="E12" s="32">
        <v>491500</v>
      </c>
      <c r="F12" s="45">
        <f t="shared" si="0"/>
        <v>49150</v>
      </c>
      <c r="G12" s="35" t="s">
        <v>0</v>
      </c>
      <c r="H12" s="26"/>
    </row>
    <row r="13" spans="1:8" s="148" customFormat="1" x14ac:dyDescent="0.25">
      <c r="A13" s="26"/>
      <c r="B13" s="29" t="s">
        <v>206</v>
      </c>
      <c r="C13" s="30">
        <v>2015</v>
      </c>
      <c r="D13" s="31">
        <v>30</v>
      </c>
      <c r="E13" s="32">
        <v>3300000</v>
      </c>
      <c r="F13" s="45">
        <f t="shared" si="0"/>
        <v>110000</v>
      </c>
      <c r="G13" s="35" t="s">
        <v>0</v>
      </c>
      <c r="H13" s="26"/>
    </row>
    <row r="14" spans="1:8" s="148" customFormat="1" x14ac:dyDescent="0.25">
      <c r="A14" s="26"/>
      <c r="B14" s="29" t="s">
        <v>201</v>
      </c>
      <c r="C14" s="30">
        <v>2015</v>
      </c>
      <c r="D14" s="31">
        <v>5</v>
      </c>
      <c r="E14" s="32">
        <v>420000</v>
      </c>
      <c r="F14" s="45">
        <f t="shared" si="0"/>
        <v>84000</v>
      </c>
      <c r="G14" s="35" t="s">
        <v>0</v>
      </c>
      <c r="H14" s="26"/>
    </row>
    <row r="15" spans="1:8" s="148" customFormat="1" x14ac:dyDescent="0.25">
      <c r="A15" s="26"/>
      <c r="B15" s="29" t="s">
        <v>200</v>
      </c>
      <c r="C15" s="30">
        <v>2015</v>
      </c>
      <c r="D15" s="31">
        <v>10</v>
      </c>
      <c r="E15" s="32">
        <v>502500</v>
      </c>
      <c r="F15" s="45">
        <f t="shared" si="0"/>
        <v>50250</v>
      </c>
      <c r="G15" s="35" t="s">
        <v>0</v>
      </c>
      <c r="H15" s="26"/>
    </row>
    <row r="16" spans="1:8" s="148" customFormat="1" x14ac:dyDescent="0.25">
      <c r="A16" s="26"/>
      <c r="B16" s="29" t="s">
        <v>207</v>
      </c>
      <c r="C16" s="30">
        <v>2015</v>
      </c>
      <c r="D16" s="31">
        <v>50</v>
      </c>
      <c r="E16" s="32">
        <v>544000</v>
      </c>
      <c r="F16" s="45">
        <f t="shared" si="0"/>
        <v>10880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>
        <v>2015</v>
      </c>
      <c r="D17" s="31">
        <v>75</v>
      </c>
      <c r="E17" s="32">
        <v>1000000</v>
      </c>
      <c r="F17" s="45">
        <f t="shared" si="0"/>
        <v>13333.333333333334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2015</v>
      </c>
      <c r="D18" s="31">
        <v>75</v>
      </c>
      <c r="E18" s="32">
        <v>121000</v>
      </c>
      <c r="F18" s="45">
        <f t="shared" si="0"/>
        <v>1613.3333333333333</v>
      </c>
      <c r="G18" s="35" t="s">
        <v>0</v>
      </c>
      <c r="H18" s="26"/>
    </row>
    <row r="19" spans="1:8" s="148" customFormat="1" x14ac:dyDescent="0.25">
      <c r="A19" s="26"/>
      <c r="B19" s="29" t="s">
        <v>208</v>
      </c>
      <c r="C19" s="30">
        <v>2015</v>
      </c>
      <c r="D19" s="31">
        <v>50</v>
      </c>
      <c r="E19" s="32">
        <v>4777000</v>
      </c>
      <c r="F19" s="45">
        <f t="shared" si="0"/>
        <v>95540</v>
      </c>
      <c r="G19" s="35" t="s">
        <v>0</v>
      </c>
      <c r="H19" s="26"/>
    </row>
    <row r="20" spans="1:8" s="148" customFormat="1" x14ac:dyDescent="0.25">
      <c r="A20" s="26"/>
      <c r="B20" s="29" t="s">
        <v>190</v>
      </c>
      <c r="C20" s="30">
        <v>2016</v>
      </c>
      <c r="D20" s="31">
        <v>75</v>
      </c>
      <c r="E20" s="32">
        <v>10000000</v>
      </c>
      <c r="F20" s="45">
        <f t="shared" si="0"/>
        <v>133333.33333333334</v>
      </c>
      <c r="G20" s="35" t="s">
        <v>0</v>
      </c>
      <c r="H20" s="26"/>
    </row>
    <row r="21" spans="1:8" s="148" customFormat="1" x14ac:dyDescent="0.25">
      <c r="A21" s="26"/>
      <c r="B21" s="29" t="s">
        <v>208</v>
      </c>
      <c r="C21" s="30">
        <v>2016</v>
      </c>
      <c r="D21" s="31">
        <v>50</v>
      </c>
      <c r="E21" s="32">
        <v>6000000</v>
      </c>
      <c r="F21" s="45">
        <f t="shared" si="0"/>
        <v>120000</v>
      </c>
      <c r="G21" s="35" t="s">
        <v>0</v>
      </c>
      <c r="H21" s="26"/>
    </row>
    <row r="22" spans="1:8" s="148" customFormat="1" x14ac:dyDescent="0.25">
      <c r="A22" s="26"/>
      <c r="B22" s="29" t="s">
        <v>200</v>
      </c>
      <c r="C22" s="30">
        <v>2016</v>
      </c>
      <c r="D22" s="31">
        <v>10</v>
      </c>
      <c r="E22" s="32">
        <v>500000</v>
      </c>
      <c r="F22" s="45">
        <f t="shared" si="0"/>
        <v>50000</v>
      </c>
      <c r="G22" s="35" t="s">
        <v>0</v>
      </c>
      <c r="H22" s="26"/>
    </row>
    <row r="23" spans="1:8" s="148" customFormat="1" x14ac:dyDescent="0.25">
      <c r="A23" s="26"/>
      <c r="B23" s="29" t="s">
        <v>206</v>
      </c>
      <c r="C23" s="30">
        <v>2016</v>
      </c>
      <c r="D23" s="31">
        <v>30</v>
      </c>
      <c r="E23" s="32">
        <v>2000000</v>
      </c>
      <c r="F23" s="45">
        <f t="shared" si="0"/>
        <v>66666.666666666672</v>
      </c>
      <c r="G23" s="35" t="s">
        <v>0</v>
      </c>
      <c r="H23" s="26"/>
    </row>
    <row r="24" spans="1:8" s="148" customFormat="1" x14ac:dyDescent="0.25">
      <c r="A24" s="26"/>
      <c r="B24" s="29" t="s">
        <v>209</v>
      </c>
      <c r="C24" s="30">
        <v>2016</v>
      </c>
      <c r="D24" s="31">
        <v>20</v>
      </c>
      <c r="E24" s="32">
        <v>500000</v>
      </c>
      <c r="F24" s="45">
        <f t="shared" si="0"/>
        <v>25000</v>
      </c>
      <c r="G24" s="35" t="s">
        <v>0</v>
      </c>
      <c r="H24" s="26"/>
    </row>
    <row r="25" spans="1:8" s="148" customFormat="1" x14ac:dyDescent="0.25">
      <c r="A25" s="26"/>
      <c r="B25" s="29" t="s">
        <v>210</v>
      </c>
      <c r="C25" s="30">
        <v>2016</v>
      </c>
      <c r="D25" s="31">
        <v>25</v>
      </c>
      <c r="E25" s="32">
        <v>500000</v>
      </c>
      <c r="F25" s="45">
        <f t="shared" si="0"/>
        <v>20000</v>
      </c>
      <c r="G25" s="35" t="s">
        <v>0</v>
      </c>
      <c r="H25" s="26"/>
    </row>
    <row r="26" spans="1:8" s="148" customFormat="1" x14ac:dyDescent="0.25">
      <c r="A26" s="26"/>
      <c r="B26" s="29" t="s">
        <v>183</v>
      </c>
      <c r="C26" s="30">
        <v>2016</v>
      </c>
      <c r="D26" s="31">
        <v>75</v>
      </c>
      <c r="E26" s="32">
        <v>200000</v>
      </c>
      <c r="F26" s="45">
        <f t="shared" si="0"/>
        <v>2666.6666666666665</v>
      </c>
      <c r="G26" s="35" t="s">
        <v>0</v>
      </c>
      <c r="H26" s="26"/>
    </row>
    <row r="27" spans="1:8" s="148" customFormat="1" x14ac:dyDescent="0.25">
      <c r="A27" s="26"/>
      <c r="B27" s="29" t="s">
        <v>201</v>
      </c>
      <c r="C27" s="30">
        <v>2016</v>
      </c>
      <c r="D27" s="31">
        <v>5</v>
      </c>
      <c r="E27" s="32">
        <v>300000</v>
      </c>
      <c r="F27" s="45">
        <f t="shared" si="0"/>
        <v>60000</v>
      </c>
      <c r="G27" s="35" t="s">
        <v>0</v>
      </c>
      <c r="H27" s="26"/>
    </row>
    <row r="28" spans="1:8" s="148" customFormat="1" x14ac:dyDescent="0.25">
      <c r="A28" s="26"/>
      <c r="B28" s="29" t="s">
        <v>205</v>
      </c>
      <c r="C28" s="30">
        <v>2016</v>
      </c>
      <c r="D28" s="31">
        <v>50</v>
      </c>
      <c r="E28" s="32">
        <v>500000</v>
      </c>
      <c r="F28" s="45">
        <f t="shared" si="0"/>
        <v>10000</v>
      </c>
      <c r="G28" s="35" t="s">
        <v>0</v>
      </c>
      <c r="H28" s="26"/>
    </row>
    <row r="29" spans="1:8" s="148" customFormat="1" x14ac:dyDescent="0.25">
      <c r="A29" s="26"/>
      <c r="B29" s="29" t="s">
        <v>211</v>
      </c>
      <c r="C29" s="30">
        <v>2016</v>
      </c>
      <c r="D29" s="31">
        <v>25</v>
      </c>
      <c r="E29" s="32">
        <v>1000000</v>
      </c>
      <c r="F29" s="45">
        <f t="shared" si="0"/>
        <v>40000</v>
      </c>
      <c r="G29" s="35" t="s">
        <v>0</v>
      </c>
      <c r="H29" s="26"/>
    </row>
    <row r="30" spans="1:8" s="148" customFormat="1" x14ac:dyDescent="0.25">
      <c r="A30" s="26"/>
      <c r="B30" s="29" t="s">
        <v>189</v>
      </c>
      <c r="C30" s="30">
        <v>2016</v>
      </c>
      <c r="D30" s="31">
        <v>75</v>
      </c>
      <c r="E30" s="32">
        <v>2000000</v>
      </c>
      <c r="F30" s="45">
        <f t="shared" si="0"/>
        <v>26666.666666666668</v>
      </c>
      <c r="G30" s="35" t="s">
        <v>0</v>
      </c>
      <c r="H30" s="26"/>
    </row>
    <row r="31" spans="1:8" s="148" customFormat="1" x14ac:dyDescent="0.25">
      <c r="A31" s="26"/>
      <c r="B31" s="109" t="s">
        <v>72</v>
      </c>
      <c r="C31" s="165"/>
      <c r="D31" s="166"/>
      <c r="E31" s="167"/>
      <c r="F31" s="46">
        <f>SUMIF(C8:C30,"2015",F8:F30)</f>
        <v>638062.66666666674</v>
      </c>
      <c r="G31" s="47" t="s">
        <v>0</v>
      </c>
      <c r="H31" s="26"/>
    </row>
    <row r="32" spans="1:8" s="148" customFormat="1" x14ac:dyDescent="0.25">
      <c r="A32" s="26"/>
      <c r="B32" s="107" t="s">
        <v>130</v>
      </c>
      <c r="C32" s="168"/>
      <c r="D32" s="169"/>
      <c r="E32" s="170"/>
      <c r="F32" s="46">
        <f>SUMIF(C8:C30,"2016",F8:F30)</f>
        <v>554333.33333333337</v>
      </c>
      <c r="G32" s="47" t="s">
        <v>0</v>
      </c>
      <c r="H32" s="26"/>
    </row>
    <row r="33" spans="1:8" s="148" customFormat="1" x14ac:dyDescent="0.25">
      <c r="A33" s="26"/>
      <c r="B33" s="50" t="s">
        <v>36</v>
      </c>
      <c r="C33" s="171"/>
      <c r="D33" s="172"/>
      <c r="E33" s="172"/>
      <c r="F33" s="48">
        <f>F31+F32</f>
        <v>1192396</v>
      </c>
      <c r="G33" s="49" t="s">
        <v>0</v>
      </c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173"/>
      <c r="G36" s="173"/>
      <c r="H36" s="26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t="12" hidden="1" customHeight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Kalundborg Vandforsyning AS</v>
      </c>
      <c r="B1" s="56"/>
      <c r="C1" s="56"/>
      <c r="D1" s="176"/>
      <c r="E1" s="56"/>
    </row>
    <row r="2" spans="1:5" x14ac:dyDescent="0.25">
      <c r="A2" s="220" t="str">
        <f>'1. Forside'!A2</f>
        <v>V112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212</v>
      </c>
      <c r="C8" s="51">
        <v>90000</v>
      </c>
      <c r="D8" s="181" t="s">
        <v>0</v>
      </c>
      <c r="E8" s="56"/>
    </row>
    <row r="9" spans="1:5" x14ac:dyDescent="0.25">
      <c r="A9" s="56"/>
      <c r="B9" s="206" t="s">
        <v>214</v>
      </c>
      <c r="C9" s="51">
        <v>8510000</v>
      </c>
      <c r="D9" s="181" t="s">
        <v>215</v>
      </c>
      <c r="E9" s="56"/>
    </row>
    <row r="10" spans="1:5" x14ac:dyDescent="0.25">
      <c r="A10" s="56"/>
      <c r="B10" s="206" t="s">
        <v>213</v>
      </c>
      <c r="C10" s="51">
        <v>120000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8753000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223</v>
      </c>
      <c r="C14" s="178"/>
      <c r="D14" s="179"/>
      <c r="E14" s="56"/>
    </row>
    <row r="15" spans="1:5" x14ac:dyDescent="0.25">
      <c r="A15" s="56"/>
      <c r="B15" s="53" t="s">
        <v>224</v>
      </c>
      <c r="C15" s="180">
        <v>18750000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18750000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60000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20000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80000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27300565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27069430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231135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2015-10-08T09:21:20Z</cp:lastPrinted>
  <dcterms:created xsi:type="dcterms:W3CDTF">2014-01-17T08:54:17Z</dcterms:created>
  <dcterms:modified xsi:type="dcterms:W3CDTF">2015-10-08T11:43:01Z</dcterms:modified>
</cp:coreProperties>
</file>