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300" yWindow="555" windowWidth="12345" windowHeight="11760" firstSheet="1" activeTab="1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41" i="11" l="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42" i="11"/>
  <c r="F10" i="11"/>
  <c r="F43" i="11" s="1"/>
  <c r="G29" i="12" s="1"/>
  <c r="E15" i="2"/>
  <c r="G15" i="2" s="1"/>
  <c r="G12" i="9"/>
  <c r="G14" i="9" s="1"/>
  <c r="G9" i="9"/>
  <c r="G11" i="9" s="1"/>
  <c r="G12" i="7"/>
  <c r="E9" i="2" s="1"/>
  <c r="E19" i="2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<sst xmlns="http://schemas.openxmlformats.org/spreadsheetml/2006/main" count="265" uniqueCount="132">
  <si>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</si>
  <si>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</si>
  <si>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</si>
  <si>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</si>
  <si>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</si>
  <si>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</si>
  <si>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</si>
  <si>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</si>
  <si>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</si>
  <si>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</si>
  <si>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</si>
  <si>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</si>
  <si>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</si>
  <si>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</si>
  <si>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</si>
  <si>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</si>
  <si>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</si>
  <si>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</si>
  <si>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</si>
  <si>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</si>
  <si>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</si>
  <si>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</si>
  <si>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</si>
  <si>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</si>
  <si>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</si>
  <si>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</si>
  <si>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</si>
  <si>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</si>
  <si>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</si>
  <si>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</si>
  <si>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</si>
  <si>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</si>
  <si>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</si>
  <si>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</si>
  <si>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</si>
  <si>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</si>
  <si>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</si>
  <si>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</si>
  <si>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</si>
  <si>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</si>
  <si>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</si>
  <si>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</si>
  <si>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</si>
  <si>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</si>
  <si>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</si>
  <si>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</si>
  <si>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</si>
  <si>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</si>
  <si>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</si>
  <si>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</si>
  <si>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</si>
  <si>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</si>
  <si>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</si>
  <si>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</si>
  <si>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</si>
  <si>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</si>
  <si>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</si>
  <si>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</si>
  <si>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</si>
  <si>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</si>
  <si>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</si>
  <si>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</si>
  <si>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</si>
  <si>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</si>
  <si>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</si>
  <si>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</si>
  <si>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</si>
  <si>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</si>
  <si>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</si>
  <si>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</si>
  <si>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</si>
  <si>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</si>
  <si>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</si>
  <si>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</si>
  <si>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</si>
  <si>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</si>
  <si>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</si>
  <si>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</si>
  <si>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</si>
  <si>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</si>
  <si>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</si>
  <si>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</si>
  <si>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</si>
  <si>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</si>
  <si>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</si>
  <si>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</si>
  <si>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</si>
  <si>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</si>
  <si>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</si>
  <si>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</si>
  <si>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</si>
  <si>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</si>
  <si>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</si>
  <si>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</si>
  <si>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</si>
  <si>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</si>
  <si>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</si>
  <si>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</si>
  <si>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</si>
  <si>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</si>
  <si>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</si>
  <si>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</si>
  <si>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</si>
  <si>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</si>
  <si>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</si>
  <si>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Arbejdsplads</t>
  </si>
  <si>
    <t>Brønde</t>
  </si>
  <si>
    <t>Indløb-/udløbsarrangement</t>
  </si>
  <si>
    <t>Jordbassin Klasse A</t>
  </si>
  <si>
    <t>Ledningsnet &gt; Ø 1600 mm (rørbassiner og transportledninger)</t>
  </si>
  <si>
    <t xml:space="preserve">Ledningsnet ≤ Ø 200 mm </t>
  </si>
  <si>
    <t>Pumpestationer i underjordiske bygværker (&lt;50 m2), Konstruktioner</t>
  </si>
  <si>
    <t>Pumpestationer i underjordiske bygværker (&lt;50 m2), Mek/El</t>
  </si>
  <si>
    <t>Pumpestationer i underjordiske bygværker (&lt;50 m2), SRO</t>
  </si>
  <si>
    <t xml:space="preserve">Ø 200 mm &lt; Ledningsnet ≤ Ø 500 mm </t>
  </si>
  <si>
    <t>Ø 500 mm &lt; Ledningsnet ≤ Ø 800 mm</t>
  </si>
  <si>
    <t>Ø 800 mm &lt; Ledningsnet ≤ Ø 1000 mm</t>
  </si>
  <si>
    <t>Rottefælder</t>
  </si>
  <si>
    <t>GPS</t>
  </si>
  <si>
    <t>Jordbassin Klasse B</t>
  </si>
  <si>
    <t>Pumpestationer i brønde (&lt; 6,25 m2), Mek/EL</t>
  </si>
  <si>
    <t>Pumpestationer i brønde (&lt; 6,25 m2), SRO</t>
  </si>
  <si>
    <t>Pumpestationer m. overbygning (&lt; 20 m2), Konstruktioner</t>
  </si>
  <si>
    <t>Pumpestationer m. overbygning (&lt; 20 m2), SRO</t>
  </si>
  <si>
    <t>Sikkerhedsgitre</t>
  </si>
  <si>
    <t>Dæksler</t>
  </si>
  <si>
    <t>Hegn</t>
  </si>
  <si>
    <t>Pumpestationer m. overbygning (&lt; 20 m2), Mek/EL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</si>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</sst>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tabSelected="1" view="pageLayout" zoomScaleNormal="100" workbookViewId="0">
      <selection activeCell="G24" sqref="G24"/>
    </sheetView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131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103</v>
      </c>
      <c r="C8" s="82"/>
      <c r="D8" s="82"/>
      <c r="E8" s="82"/>
      <c r="F8" s="82"/>
      <c r="G8" s="82"/>
      <c r="H8" s="83"/>
      <c r="I8" s="20"/>
    </row>
    <row r="9" spans="1:9" ht="30" customHeight="1" x14ac:dyDescent="0.25">
      <c r="A9" s="20"/>
      <c r="B9" s="75" t="s">
        <v>28</v>
      </c>
      <c r="C9" s="76"/>
      <c r="D9" s="77"/>
      <c r="E9" s="27">
        <f>'Fane 3. Grundlag'!G12</f>
        <v>67280476.526364446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6"/>
      <c r="D10" s="87"/>
      <c r="E10" s="31">
        <f>'Fane 3. Grundlag'!G11</f>
        <v>281721.84839499998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0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711074.13365039066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66569402.392714053</v>
      </c>
      <c r="F13" s="38" t="s">
        <v>4</v>
      </c>
      <c r="G13" s="37">
        <f>E13</f>
        <v>66569402.392714053</v>
      </c>
      <c r="H13" s="38" t="s">
        <v>4</v>
      </c>
      <c r="I13" s="20"/>
    </row>
    <row r="14" spans="1:9" x14ac:dyDescent="0.25">
      <c r="A14" s="20"/>
      <c r="B14" s="81" t="s">
        <v>29</v>
      </c>
      <c r="C14" s="82"/>
      <c r="D14" s="82"/>
      <c r="E14" s="82"/>
      <c r="F14" s="82"/>
      <c r="G14" s="82"/>
      <c r="H14" s="83"/>
      <c r="I14" s="20"/>
    </row>
    <row r="15" spans="1:9" x14ac:dyDescent="0.25">
      <c r="A15" s="20"/>
      <c r="B15" s="78" t="s">
        <v>102</v>
      </c>
      <c r="C15" s="79"/>
      <c r="D15" s="80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81" t="s">
        <v>25</v>
      </c>
      <c r="C16" s="82"/>
      <c r="D16" s="82"/>
      <c r="E16" s="82"/>
      <c r="F16" s="82"/>
      <c r="G16" s="82"/>
      <c r="H16" s="83"/>
      <c r="I16" s="20"/>
    </row>
    <row r="17" spans="1:9" x14ac:dyDescent="0.25">
      <c r="A17" s="20"/>
      <c r="B17" s="75" t="s">
        <v>32</v>
      </c>
      <c r="C17" s="76"/>
      <c r="D17" s="77"/>
      <c r="E17" s="31">
        <f>'Fane 8. Korrektion af PL2015'!G11</f>
        <v>-2467</v>
      </c>
      <c r="F17" s="28" t="s">
        <v>4</v>
      </c>
      <c r="G17" s="39"/>
      <c r="H17" s="30"/>
      <c r="I17" s="20"/>
    </row>
    <row r="18" spans="1:9" x14ac:dyDescent="0.25">
      <c r="A18" s="20"/>
      <c r="B18" s="75" t="s">
        <v>33</v>
      </c>
      <c r="C18" s="76"/>
      <c r="D18" s="77"/>
      <c r="E18" s="31">
        <f>'Fane 8. Korrektion af PL2015'!G17</f>
        <v>-23041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5" t="s">
        <v>92</v>
      </c>
      <c r="C19" s="76"/>
      <c r="D19" s="77"/>
      <c r="E19" s="31">
        <f>'Fane 8. Korrektion af PL2015'!G23</f>
        <v>446307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5" t="s">
        <v>34</v>
      </c>
      <c r="C20" s="76"/>
      <c r="D20" s="77"/>
      <c r="E20" s="31">
        <f>'Fane 8. Korrektion af PL2015'!G30</f>
        <v>692120.63719999976</v>
      </c>
      <c r="F20" s="28" t="s">
        <v>4</v>
      </c>
      <c r="G20" s="35"/>
      <c r="H20" s="36"/>
      <c r="I20" s="20"/>
    </row>
    <row r="21" spans="1:9" x14ac:dyDescent="0.25">
      <c r="A21" s="20"/>
      <c r="B21" s="78" t="s">
        <v>35</v>
      </c>
      <c r="C21" s="79"/>
      <c r="D21" s="80"/>
      <c r="E21" s="37">
        <f>SUM(E17:E20)</f>
        <v>1112919.6371999998</v>
      </c>
      <c r="F21" s="38" t="s">
        <v>4</v>
      </c>
      <c r="G21" s="37">
        <f>E21</f>
        <v>1112919.6371999998</v>
      </c>
      <c r="H21" s="38" t="s">
        <v>4</v>
      </c>
      <c r="I21" s="20"/>
    </row>
    <row r="22" spans="1:9" x14ac:dyDescent="0.25">
      <c r="A22" s="20"/>
      <c r="B22" s="81" t="s">
        <v>30</v>
      </c>
      <c r="C22" s="82"/>
      <c r="D22" s="82"/>
      <c r="E22" s="82"/>
      <c r="F22" s="82"/>
      <c r="G22" s="82"/>
      <c r="H22" s="83"/>
      <c r="I22" s="20"/>
    </row>
    <row r="23" spans="1:9" x14ac:dyDescent="0.25">
      <c r="A23" s="20"/>
      <c r="B23" s="78" t="s">
        <v>31</v>
      </c>
      <c r="C23" s="79"/>
      <c r="D23" s="80"/>
      <c r="E23" s="37">
        <f>'Fane 9. Kontrol af PL2015'!G36</f>
        <v>7014511.1159999967</v>
      </c>
      <c r="F23" s="38" t="s">
        <v>4</v>
      </c>
      <c r="G23" s="37">
        <f>E23</f>
        <v>7014511.1159999967</v>
      </c>
      <c r="H23" s="38" t="s">
        <v>4</v>
      </c>
      <c r="I23" s="20"/>
    </row>
    <row r="24" spans="1:9" x14ac:dyDescent="0.25">
      <c r="A24" s="20"/>
      <c r="B24" s="81" t="s">
        <v>36</v>
      </c>
      <c r="C24" s="82"/>
      <c r="D24" s="82"/>
      <c r="E24" s="82"/>
      <c r="F24" s="83"/>
      <c r="G24" s="40">
        <f>G13+G15+G21+G23</f>
        <v>74696833.145914048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4:H14"/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38</v>
      </c>
      <c r="C8" s="82"/>
      <c r="D8" s="82"/>
      <c r="E8" s="82"/>
      <c r="F8" s="82"/>
      <c r="G8" s="82"/>
      <c r="H8" s="83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9301418.906501716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57697335.77146773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281721.84839499998</v>
      </c>
      <c r="H11" s="42" t="s">
        <v>4</v>
      </c>
      <c r="I11" s="20"/>
    </row>
    <row r="12" spans="1:9" x14ac:dyDescent="0.25">
      <c r="A12" s="20"/>
      <c r="B12" s="81" t="s">
        <v>38</v>
      </c>
      <c r="C12" s="82"/>
      <c r="D12" s="82"/>
      <c r="E12" s="82"/>
      <c r="F12" s="83"/>
      <c r="G12" s="40">
        <f>SUM(G9:G11)</f>
        <v>67280476.526364446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66998754.677969448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0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9301418.906501716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186028.37813003431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57697335.77146773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525045.75552035635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711074.13365039066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>
      <selection activeCell="G14" sqref="G14"/>
    </sheetView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-3841511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-3841511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5</v>
      </c>
      <c r="E10" s="46">
        <v>2340</v>
      </c>
      <c r="F10" s="10">
        <f>E10/D10</f>
        <v>468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2221460.52</v>
      </c>
      <c r="F11" s="10">
        <f t="shared" ref="F11:F42" si="0">E11/D11</f>
        <v>29619.473600000001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1299000</v>
      </c>
      <c r="F12" s="10">
        <f t="shared" si="0"/>
        <v>17320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50</v>
      </c>
      <c r="E13" s="46">
        <v>6000000</v>
      </c>
      <c r="F13" s="10">
        <f t="shared" si="0"/>
        <v>120000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75</v>
      </c>
      <c r="E14" s="46">
        <v>1535783.61</v>
      </c>
      <c r="F14" s="10">
        <f t="shared" si="0"/>
        <v>20477.114800000003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75</v>
      </c>
      <c r="E15" s="46">
        <v>710010.04</v>
      </c>
      <c r="F15" s="10">
        <f t="shared" si="0"/>
        <v>9466.8005333333331</v>
      </c>
      <c r="G15" s="3" t="s">
        <v>4</v>
      </c>
      <c r="H15" s="1"/>
    </row>
    <row r="16" spans="1:8" x14ac:dyDescent="0.25">
      <c r="A16" s="1"/>
      <c r="B16" s="50" t="s">
        <v>110</v>
      </c>
      <c r="C16" s="47">
        <v>2015</v>
      </c>
      <c r="D16" s="47">
        <v>75</v>
      </c>
      <c r="E16" s="46">
        <v>2430014.89</v>
      </c>
      <c r="F16" s="10">
        <f t="shared" si="0"/>
        <v>32400.198533333336</v>
      </c>
      <c r="G16" s="3" t="s">
        <v>4</v>
      </c>
      <c r="H16" s="1"/>
    </row>
    <row r="17" spans="1:8" x14ac:dyDescent="0.25">
      <c r="A17" s="1"/>
      <c r="B17" s="50" t="s">
        <v>110</v>
      </c>
      <c r="C17" s="47">
        <v>2015</v>
      </c>
      <c r="D17" s="47">
        <v>75</v>
      </c>
      <c r="E17" s="46">
        <v>970931.15</v>
      </c>
      <c r="F17" s="10">
        <f t="shared" si="0"/>
        <v>12945.748666666666</v>
      </c>
      <c r="G17" s="3" t="s">
        <v>4</v>
      </c>
      <c r="H17" s="1"/>
    </row>
    <row r="18" spans="1:8" x14ac:dyDescent="0.25">
      <c r="A18" s="1"/>
      <c r="B18" s="50" t="s">
        <v>111</v>
      </c>
      <c r="C18" s="47">
        <v>2015</v>
      </c>
      <c r="D18" s="47">
        <v>50</v>
      </c>
      <c r="E18" s="46">
        <v>9429463.3800000008</v>
      </c>
      <c r="F18" s="10">
        <f t="shared" si="0"/>
        <v>188589.26760000002</v>
      </c>
      <c r="G18" s="3" t="s">
        <v>4</v>
      </c>
      <c r="H18" s="1"/>
    </row>
    <row r="19" spans="1:8" x14ac:dyDescent="0.25">
      <c r="A19" s="1"/>
      <c r="B19" s="50" t="s">
        <v>111</v>
      </c>
      <c r="C19" s="47">
        <v>2015</v>
      </c>
      <c r="D19" s="47">
        <v>50</v>
      </c>
      <c r="E19" s="46">
        <v>2190857.09</v>
      </c>
      <c r="F19" s="10">
        <f t="shared" si="0"/>
        <v>43817.141799999998</v>
      </c>
      <c r="G19" s="3" t="s">
        <v>4</v>
      </c>
      <c r="H19" s="1"/>
    </row>
    <row r="20" spans="1:8" x14ac:dyDescent="0.25">
      <c r="A20" s="1"/>
      <c r="B20" s="50" t="s">
        <v>112</v>
      </c>
      <c r="C20" s="47">
        <v>2015</v>
      </c>
      <c r="D20" s="47">
        <v>20</v>
      </c>
      <c r="E20" s="46">
        <v>1580300.06</v>
      </c>
      <c r="F20" s="10">
        <f t="shared" si="0"/>
        <v>79015.002999999997</v>
      </c>
      <c r="G20" s="3" t="s">
        <v>4</v>
      </c>
      <c r="H20" s="1"/>
    </row>
    <row r="21" spans="1:8" x14ac:dyDescent="0.25">
      <c r="A21" s="1"/>
      <c r="B21" s="50" t="s">
        <v>112</v>
      </c>
      <c r="C21" s="47">
        <v>2015</v>
      </c>
      <c r="D21" s="47">
        <v>20</v>
      </c>
      <c r="E21" s="46">
        <v>803673.86</v>
      </c>
      <c r="F21" s="10">
        <f t="shared" si="0"/>
        <v>40183.692999999999</v>
      </c>
      <c r="G21" s="3" t="s">
        <v>4</v>
      </c>
      <c r="H21" s="1"/>
    </row>
    <row r="22" spans="1:8" x14ac:dyDescent="0.25">
      <c r="A22" s="1"/>
      <c r="B22" s="50" t="s">
        <v>113</v>
      </c>
      <c r="C22" s="47">
        <v>2015</v>
      </c>
      <c r="D22" s="47">
        <v>10</v>
      </c>
      <c r="E22" s="46">
        <v>1000000</v>
      </c>
      <c r="F22" s="10">
        <f t="shared" si="0"/>
        <v>100000</v>
      </c>
      <c r="G22" s="3" t="s">
        <v>4</v>
      </c>
      <c r="H22" s="1"/>
    </row>
    <row r="23" spans="1:8" x14ac:dyDescent="0.25">
      <c r="A23" s="1"/>
      <c r="B23" s="50" t="s">
        <v>113</v>
      </c>
      <c r="C23" s="47">
        <v>2015</v>
      </c>
      <c r="D23" s="47">
        <v>10</v>
      </c>
      <c r="E23" s="46">
        <v>369958.82</v>
      </c>
      <c r="F23" s="10">
        <f t="shared" si="0"/>
        <v>36995.881999999998</v>
      </c>
      <c r="G23" s="3" t="s">
        <v>4</v>
      </c>
      <c r="H23" s="1"/>
    </row>
    <row r="24" spans="1:8" x14ac:dyDescent="0.25">
      <c r="A24" s="1"/>
      <c r="B24" s="50" t="s">
        <v>114</v>
      </c>
      <c r="C24" s="47">
        <v>2015</v>
      </c>
      <c r="D24" s="47">
        <v>75</v>
      </c>
      <c r="E24" s="46">
        <v>7622383.2199999997</v>
      </c>
      <c r="F24" s="10">
        <f t="shared" si="0"/>
        <v>101631.77626666667</v>
      </c>
      <c r="G24" s="3" t="s">
        <v>4</v>
      </c>
      <c r="H24" s="1"/>
    </row>
    <row r="25" spans="1:8" x14ac:dyDescent="0.25">
      <c r="A25" s="1"/>
      <c r="B25" s="50" t="s">
        <v>115</v>
      </c>
      <c r="C25" s="47">
        <v>2015</v>
      </c>
      <c r="D25" s="47">
        <v>75</v>
      </c>
      <c r="E25" s="46">
        <v>859311.2</v>
      </c>
      <c r="F25" s="10">
        <f t="shared" si="0"/>
        <v>11457.482666666667</v>
      </c>
      <c r="G25" s="3" t="s">
        <v>4</v>
      </c>
      <c r="H25" s="1"/>
    </row>
    <row r="26" spans="1:8" x14ac:dyDescent="0.25">
      <c r="A26" s="1"/>
      <c r="B26" s="50" t="s">
        <v>116</v>
      </c>
      <c r="C26" s="47">
        <v>2015</v>
      </c>
      <c r="D26" s="47">
        <v>75</v>
      </c>
      <c r="E26" s="46">
        <v>136688.76999999999</v>
      </c>
      <c r="F26" s="10">
        <f t="shared" si="0"/>
        <v>1822.5169333333331</v>
      </c>
      <c r="G26" s="3" t="s">
        <v>4</v>
      </c>
      <c r="H26" s="1"/>
    </row>
    <row r="27" spans="1:8" x14ac:dyDescent="0.25">
      <c r="A27" s="1"/>
      <c r="B27" s="50" t="s">
        <v>117</v>
      </c>
      <c r="C27" s="47">
        <v>2015</v>
      </c>
      <c r="D27" s="47">
        <v>5</v>
      </c>
      <c r="E27" s="46">
        <v>38400.129999999997</v>
      </c>
      <c r="F27" s="10">
        <f t="shared" si="0"/>
        <v>7680.0259999999998</v>
      </c>
      <c r="G27" s="3" t="s">
        <v>4</v>
      </c>
      <c r="H27" s="1"/>
    </row>
    <row r="28" spans="1:8" x14ac:dyDescent="0.25">
      <c r="A28" s="1"/>
      <c r="B28" s="50" t="s">
        <v>118</v>
      </c>
      <c r="C28" s="47">
        <v>2015</v>
      </c>
      <c r="D28" s="47">
        <v>5</v>
      </c>
      <c r="E28" s="46">
        <v>132600</v>
      </c>
      <c r="F28" s="10">
        <f t="shared" si="0"/>
        <v>26520</v>
      </c>
      <c r="G28" s="3" t="s">
        <v>4</v>
      </c>
      <c r="H28" s="1"/>
    </row>
    <row r="29" spans="1:8" x14ac:dyDescent="0.25">
      <c r="A29" s="1"/>
      <c r="B29" s="50" t="s">
        <v>106</v>
      </c>
      <c r="C29" s="47">
        <v>2015</v>
      </c>
      <c r="D29" s="47">
        <v>20</v>
      </c>
      <c r="E29" s="46">
        <v>1320042.57</v>
      </c>
      <c r="F29" s="10">
        <f t="shared" si="0"/>
        <v>66002.128500000006</v>
      </c>
      <c r="G29" s="3" t="s">
        <v>4</v>
      </c>
      <c r="H29" s="1"/>
    </row>
    <row r="30" spans="1:8" x14ac:dyDescent="0.25">
      <c r="A30" s="1"/>
      <c r="B30" s="50" t="s">
        <v>119</v>
      </c>
      <c r="C30" s="47">
        <v>2015</v>
      </c>
      <c r="D30" s="47">
        <v>10</v>
      </c>
      <c r="E30" s="46">
        <v>168740.04</v>
      </c>
      <c r="F30" s="10">
        <f t="shared" si="0"/>
        <v>16874.004000000001</v>
      </c>
      <c r="G30" s="3" t="s">
        <v>4</v>
      </c>
      <c r="H30" s="1"/>
    </row>
    <row r="31" spans="1:8" x14ac:dyDescent="0.25">
      <c r="A31" s="1"/>
      <c r="B31" s="50" t="s">
        <v>110</v>
      </c>
      <c r="C31" s="47">
        <v>2015</v>
      </c>
      <c r="D31" s="47">
        <v>75</v>
      </c>
      <c r="E31" s="46">
        <v>563604.24</v>
      </c>
      <c r="F31" s="10">
        <f t="shared" si="0"/>
        <v>7514.7231999999995</v>
      </c>
      <c r="G31" s="3" t="s">
        <v>4</v>
      </c>
      <c r="H31" s="1"/>
    </row>
    <row r="32" spans="1:8" x14ac:dyDescent="0.25">
      <c r="A32" s="1"/>
      <c r="B32" s="50" t="s">
        <v>120</v>
      </c>
      <c r="C32" s="47">
        <v>2015</v>
      </c>
      <c r="D32" s="47">
        <v>20</v>
      </c>
      <c r="E32" s="46">
        <v>805361.69</v>
      </c>
      <c r="F32" s="10">
        <f t="shared" si="0"/>
        <v>40268.084499999997</v>
      </c>
      <c r="G32" s="3" t="s">
        <v>4</v>
      </c>
      <c r="H32" s="1"/>
    </row>
    <row r="33" spans="1:8" x14ac:dyDescent="0.25">
      <c r="A33" s="1"/>
      <c r="B33" s="50" t="s">
        <v>121</v>
      </c>
      <c r="C33" s="47">
        <v>2015</v>
      </c>
      <c r="D33" s="47">
        <v>10</v>
      </c>
      <c r="E33" s="46">
        <v>391369.14</v>
      </c>
      <c r="F33" s="10">
        <f t="shared" si="0"/>
        <v>39136.914000000004</v>
      </c>
      <c r="G33" s="3" t="s">
        <v>4</v>
      </c>
      <c r="H33" s="1"/>
    </row>
    <row r="34" spans="1:8" x14ac:dyDescent="0.25">
      <c r="A34" s="1"/>
      <c r="B34" s="50" t="s">
        <v>111</v>
      </c>
      <c r="C34" s="47">
        <v>2015</v>
      </c>
      <c r="D34" s="47">
        <v>50</v>
      </c>
      <c r="E34" s="46">
        <v>45386.3</v>
      </c>
      <c r="F34" s="10">
        <f t="shared" si="0"/>
        <v>907.72600000000011</v>
      </c>
      <c r="G34" s="3" t="s">
        <v>4</v>
      </c>
      <c r="H34" s="1"/>
    </row>
    <row r="35" spans="1:8" x14ac:dyDescent="0.25">
      <c r="A35" s="1"/>
      <c r="B35" s="50" t="s">
        <v>112</v>
      </c>
      <c r="C35" s="47">
        <v>2015</v>
      </c>
      <c r="D35" s="47">
        <v>20</v>
      </c>
      <c r="E35" s="46">
        <v>484957.93</v>
      </c>
      <c r="F35" s="10">
        <f t="shared" si="0"/>
        <v>24247.896499999999</v>
      </c>
      <c r="G35" s="3" t="s">
        <v>4</v>
      </c>
      <c r="H35" s="1"/>
    </row>
    <row r="36" spans="1:8" x14ac:dyDescent="0.25">
      <c r="A36" s="1"/>
      <c r="B36" s="50" t="s">
        <v>113</v>
      </c>
      <c r="C36" s="47">
        <v>2015</v>
      </c>
      <c r="D36" s="47">
        <v>10</v>
      </c>
      <c r="E36" s="46">
        <v>275322.8</v>
      </c>
      <c r="F36" s="10">
        <f t="shared" si="0"/>
        <v>27532.28</v>
      </c>
      <c r="G36" s="3" t="s">
        <v>4</v>
      </c>
      <c r="H36" s="1"/>
    </row>
    <row r="37" spans="1:8" x14ac:dyDescent="0.25">
      <c r="A37" s="1"/>
      <c r="B37" s="50" t="s">
        <v>122</v>
      </c>
      <c r="C37" s="47">
        <v>2015</v>
      </c>
      <c r="D37" s="47">
        <v>50</v>
      </c>
      <c r="E37" s="46">
        <v>29733.65</v>
      </c>
      <c r="F37" s="10">
        <f t="shared" si="0"/>
        <v>594.673</v>
      </c>
      <c r="G37" s="3" t="s">
        <v>4</v>
      </c>
      <c r="H37" s="1"/>
    </row>
    <row r="38" spans="1:8" x14ac:dyDescent="0.25">
      <c r="A38" s="1"/>
      <c r="B38" s="50" t="s">
        <v>123</v>
      </c>
      <c r="C38" s="47">
        <v>2015</v>
      </c>
      <c r="D38" s="47">
        <v>10</v>
      </c>
      <c r="E38" s="46">
        <v>87892.65</v>
      </c>
      <c r="F38" s="10">
        <f t="shared" si="0"/>
        <v>8789.2649999999994</v>
      </c>
      <c r="G38" s="3" t="s">
        <v>4</v>
      </c>
      <c r="H38" s="1"/>
    </row>
    <row r="39" spans="1:8" x14ac:dyDescent="0.25">
      <c r="A39" s="1"/>
      <c r="B39" s="50" t="s">
        <v>124</v>
      </c>
      <c r="C39" s="47">
        <v>2015</v>
      </c>
      <c r="D39" s="47">
        <v>10</v>
      </c>
      <c r="E39" s="46">
        <v>48952.85</v>
      </c>
      <c r="F39" s="10">
        <f t="shared" si="0"/>
        <v>4895.2849999999999</v>
      </c>
      <c r="G39" s="3" t="s">
        <v>4</v>
      </c>
      <c r="H39" s="1"/>
    </row>
    <row r="40" spans="1:8" x14ac:dyDescent="0.25">
      <c r="A40" s="1"/>
      <c r="B40" s="50" t="s">
        <v>125</v>
      </c>
      <c r="C40" s="47">
        <v>2015</v>
      </c>
      <c r="D40" s="47">
        <v>10</v>
      </c>
      <c r="E40" s="46">
        <v>17838.66</v>
      </c>
      <c r="F40" s="10">
        <f t="shared" si="0"/>
        <v>1783.866</v>
      </c>
      <c r="G40" s="3" t="s">
        <v>4</v>
      </c>
      <c r="H40" s="1"/>
    </row>
    <row r="41" spans="1:8" x14ac:dyDescent="0.25">
      <c r="A41" s="1"/>
      <c r="B41" s="50" t="s">
        <v>126</v>
      </c>
      <c r="C41" s="47">
        <v>2015</v>
      </c>
      <c r="D41" s="47">
        <v>15</v>
      </c>
      <c r="E41" s="46">
        <v>7967.31</v>
      </c>
      <c r="F41" s="10">
        <f t="shared" si="0"/>
        <v>531.154</v>
      </c>
      <c r="G41" s="3" t="s">
        <v>4</v>
      </c>
      <c r="H41" s="1"/>
    </row>
    <row r="42" spans="1:8" x14ac:dyDescent="0.25">
      <c r="A42" s="1"/>
      <c r="B42" s="50" t="s">
        <v>127</v>
      </c>
      <c r="C42" s="47">
        <v>2015</v>
      </c>
      <c r="D42" s="47">
        <v>20</v>
      </c>
      <c r="E42" s="46">
        <v>145643.87</v>
      </c>
      <c r="F42" s="10">
        <f t="shared" si="0"/>
        <v>7282.1934999999994</v>
      </c>
      <c r="G42" s="3" t="s">
        <v>4</v>
      </c>
      <c r="H42" s="1"/>
    </row>
    <row r="43" spans="1:8" x14ac:dyDescent="0.25">
      <c r="A43" s="1"/>
      <c r="B43" s="93" t="s">
        <v>128</v>
      </c>
      <c r="C43" s="94"/>
      <c r="D43" s="94"/>
      <c r="E43" s="95"/>
      <c r="F43" s="18">
        <f>SUM(F10:F42)</f>
        <v>1126770.3185999999</v>
      </c>
      <c r="G43" s="8" t="s">
        <v>4</v>
      </c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</sheetData>
  <sheetProtection password="C6BD" sheet="1" objects="1" scenarios="1"/>
  <mergeCells count="4">
    <mergeCell ref="B43:E4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>
      <selection activeCell="G30" sqref="G30"/>
    </sheetView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344467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346934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-2467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676959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700000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-23041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846307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400000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446307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653333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908087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2015'!F43</f>
        <v>1126770.3185999999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692120.63719999976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>
      <selection activeCell="D39" sqref="D39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70480907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45205558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5098040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2141587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1310000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53755185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2195960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2195960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-431041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-30427876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-12013326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-42872243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13078902</v>
      </c>
      <c r="F28" s="6" t="s">
        <v>4</v>
      </c>
      <c r="G28" s="16">
        <f>IF(E28&lt;0,0,-E28)</f>
        <v>-13078902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7249632.8840000033</v>
      </c>
      <c r="F30" s="6" t="s">
        <v>4</v>
      </c>
      <c r="G30" s="17">
        <f>-$E$30</f>
        <v>-7249632.8840000033</v>
      </c>
      <c r="H30" s="6" t="s">
        <v>4</v>
      </c>
      <c r="I30" s="1"/>
    </row>
    <row r="31" spans="1:9" x14ac:dyDescent="0.25">
      <c r="A31" s="1"/>
      <c r="B31" s="116" t="s">
        <v>129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130</v>
      </c>
      <c r="C32" s="114"/>
      <c r="D32" s="115"/>
      <c r="E32" s="46">
        <v>40384704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2753157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43137861</v>
      </c>
      <c r="F35" s="6" t="s">
        <v>4</v>
      </c>
      <c r="G35" s="17">
        <f>-E35</f>
        <v>-43137861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7014511.1159999967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2016-12-13T11:15:01Z</dcterms:modified>
</cp:coreProperties>
</file>