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6" i="7" l="1"/>
  <c r="F9" i="7"/>
  <c r="F10" i="7"/>
  <c r="F11" i="7"/>
  <c r="F12" i="7"/>
  <c r="F13" i="7"/>
  <c r="F14" i="7"/>
  <c r="F15" i="7"/>
  <c r="F9" i="2" l="1"/>
  <c r="F10" i="2"/>
  <c r="F11" i="2"/>
  <c r="F12" i="2"/>
  <c r="F13" i="2"/>
  <c r="F14" i="2"/>
  <c r="C9" i="4" l="1"/>
  <c r="E31" i="19" l="1"/>
  <c r="C36" i="19" l="1"/>
  <c r="E36" i="19" s="1"/>
  <c r="F18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7" i="7" s="1"/>
  <c r="F15" i="2" l="1"/>
  <c r="C9" i="10" s="1"/>
  <c r="C15" i="11" l="1"/>
  <c r="C28" i="8" s="1"/>
  <c r="C15" i="4"/>
  <c r="C26" i="8" s="1"/>
  <c r="C26" i="3"/>
  <c r="C24" i="8" s="1"/>
  <c r="F19" i="7"/>
  <c r="C18" i="8" s="1"/>
  <c r="C20" i="3"/>
  <c r="C23" i="8" s="1"/>
  <c r="C9" i="3"/>
  <c r="C21" i="8" s="1"/>
  <c r="C25" i="8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<sst xmlns="http://schemas.openxmlformats.org/spreadsheetml/2006/main" count="405" uniqueCount="208">
  <si>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</si>
  <si>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</si>
  <si>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</si>
  <si>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</si>
  <si>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</si>
  <si>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</si>
  <si>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</si>
  <si>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</si>
  <si>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</si>
  <si>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</si>
  <si>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</si>
  <si>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</si>
  <si>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</si>
  <si>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</si>
  <si>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</si>
  <si>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</si>
  <si>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</si>
  <si>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</si>
  <si>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</si>
  <si>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</si>
  <si>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</si>
  <si>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</si>
  <si>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</si>
  <si>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</si>
  <si>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</si>
  <si>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</si>
  <si>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</si>
  <si>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</si>
  <si>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</si>
  <si>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</si>
  <si>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</si>
  <si>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</si>
  <si>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</si>
  <si>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</si>
  <si>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</si>
  <si>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</si>
  <si>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</si>
  <si>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</si>
  <si>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</si>
  <si>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</si>
  <si>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</si>
  <si>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</si>
  <si>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</si>
  <si>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</si>
  <si>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</si>
  <si>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</si>
  <si>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</si>
  <si>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</si>
  <si>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</si>
  <si>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</si>
  <si>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</si>
  <si>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</si>
  <si>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</si>
  <si>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</si>
  <si>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</si>
  <si>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</si>
  <si>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</si>
  <si>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</si>
  <si>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</si>
  <si>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</si>
  <si>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</si>
  <si>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</si>
  <si>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</si>
  <si>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</si>
  <si>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</si>
  <si>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</si>
  <si>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</si>
  <si>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</si>
  <si>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</si>
  <si>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</si>
  <si>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</si>
  <si>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</si>
  <si>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</si>
  <si>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</si>
  <si>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</si>
  <si>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</si>
  <si>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</si>
  <si>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</si>
  <si>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</si>
  <si>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</si>
  <si>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</si>
  <si>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</si>
  <si>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</si>
  <si>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</si>
  <si>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</si>
  <si>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</si>
  <si>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</si>
  <si>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</si>
  <si>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</si>
  <si>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</si>
  <si>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</si>
  <si>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</si>
  <si>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</si>
  <si>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</si>
  <si>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</si>
  <si>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</si>
  <si>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</si>
  <si>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</si>
  <si>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</si>
  <si>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</si>
  <si>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</si>
  <si>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</si>
  <si>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</si>
  <si>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</si>
  <si>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</si>
  <si>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</si>
  <si>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</si>
  <si>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</si>
  <si>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</si>
  <si>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</si>
  <si>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</si>
  <si>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</si>
  <si>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</si>
  <si>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</si>
  <si>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</si>
  <si>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</si>
  <si>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</si>
  <si>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</si>
  <si>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</si>
  <si>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</si>
  <si>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</si>
  <si>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</si>
  <si>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</si>
  <si>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</si>
  <si>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</si>
  <si>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</si>
  <si>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</si>
  <si>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</si>
  <si>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</si>
  <si>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</si>
  <si>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</si>
  <si>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</si>
  <si>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</si>
  <si>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</si>
  <si>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</si>
  <si>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</si>
  <si>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</si>
  <si>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</si>
  <si>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</si>
  <si>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</si>
  <si>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</si>
  <si>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</si>
  <si>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</si>
  <si>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</si>
  <si>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</si>
  <si>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</si>
  <si>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</si>
  <si>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</si>
  <si>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</si>
  <si>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</si>
  <si>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</si>
  <si>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</si>
  <si>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</si>
  <si>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</si>
  <si>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</si>
  <si>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</si>
  <si>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</si>
  <si>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</si>
  <si>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</si>
  <si>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</si>
  <si>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</si>
  <si>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</si>
  <si>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</si>
  <si>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</si>
  <si>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</si>
  <si>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</si>
  <si>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</si>
  <si>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</si>
  <si>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</si>
  <si>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</si>
  <si>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</si>
  <si>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</si>
  <si>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</si>
  <si>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</si>
  <si>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</si>
  <si>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</si>
  <si>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</si>
  <si>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</si>
  <si>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</si>
  <si>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</si>
  <si>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</si>
  <si>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</si>
  <si>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</si>
  <si>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 SMS-service </t>
  </si>
  <si>
    <t xml:space="preserve"> Erstatning til grundejere i henhold til miljølovgivningen </t>
  </si>
  <si>
    <t>Afregningsmålere, elektroniske &gt; Ø110 mm</t>
  </si>
  <si>
    <t>2014</t>
  </si>
  <si>
    <t>10</t>
  </si>
  <si>
    <t>Ventiler på Ø 50mm &lt; Ledningsnet ≤ Ø110 mm</t>
  </si>
  <si>
    <t>75</t>
  </si>
  <si>
    <t>Etageareal vandbehandlingsbygning</t>
  </si>
  <si>
    <t>SRO-anlæg, vandværk</t>
  </si>
  <si>
    <t>Afregningsmålere, elektroniske ≤ Ø 110mm (Qn 10)</t>
  </si>
  <si>
    <t>Rentvandsbeholder  insitu støbt</t>
  </si>
  <si>
    <t>50</t>
  </si>
  <si>
    <t>Ejendomsskatter</t>
  </si>
  <si>
    <t>2015</t>
  </si>
  <si>
    <t>Udpumpningsanlæg, rentvandspumper på vandværk</t>
  </si>
  <si>
    <t>25</t>
  </si>
  <si>
    <t>Nødstrømsanlæg på vandværk</t>
  </si>
  <si>
    <t>Eternitledninger Ø 50mm &lt; Ledningsnet ≤ Ø110 mm</t>
  </si>
  <si>
    <t>2016</t>
  </si>
  <si>
    <t>Sektionering af ledningsnet</t>
  </si>
  <si>
    <t>Ledningsnet-beregner</t>
  </si>
  <si>
    <t>Ø 50mm &lt; Ledningsnet ≤ Ø110 mm</t>
  </si>
  <si>
    <t>Sikring af tapsted</t>
  </si>
  <si>
    <t>Langeskov Vandværk</t>
  </si>
  <si>
    <t>V118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</si>
</sst>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164" fontId="1" fillId="56" borderId="0" xfId="1" applyNumberFormat="1" applyFont="1" applyFill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129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138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3" t="s">
        <v>139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Langeskov Vandværk</v>
      </c>
      <c r="B1" s="56"/>
      <c r="C1" s="56"/>
      <c r="D1" s="56"/>
      <c r="E1" s="56"/>
    </row>
    <row r="2" spans="1:5" x14ac:dyDescent="0.25">
      <c r="A2" s="220" t="str">
        <f>'1. Forside'!A2</f>
        <v>V118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119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183</v>
      </c>
      <c r="C7" s="51">
        <v>10000</v>
      </c>
      <c r="D7" s="190" t="s">
        <v>0</v>
      </c>
      <c r="E7" s="56"/>
    </row>
    <row r="8" spans="1:5" x14ac:dyDescent="0.25">
      <c r="A8" s="56"/>
      <c r="B8" s="212" t="s">
        <v>184</v>
      </c>
      <c r="C8" s="51">
        <v>880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10880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v>10812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11900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-1088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Langeskov Vandværk</v>
      </c>
      <c r="B1" s="26"/>
      <c r="C1" s="26"/>
      <c r="D1" s="26"/>
      <c r="E1" s="26"/>
    </row>
    <row r="2" spans="1:5" x14ac:dyDescent="0.25">
      <c r="A2" s="221" t="str">
        <f>'1. Forside'!A2</f>
        <v>V118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179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9500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6000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110032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98981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11051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Langeskov Vandværk</v>
      </c>
      <c r="B1" s="26"/>
      <c r="C1" s="26"/>
      <c r="D1" s="26"/>
      <c r="E1" s="26"/>
    </row>
    <row r="2" spans="1:5" x14ac:dyDescent="0.25">
      <c r="A2" s="221" t="str">
        <f>'1. Forside'!A2</f>
        <v>V118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180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-5407267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-2680483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-2726784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-545356.80000000005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Langeskov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181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4441746.8897559997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1566801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81511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-214891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436767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1870188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407600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407600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-86268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-575111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-661379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1616409</v>
      </c>
      <c r="D27" s="79" t="s">
        <v>0</v>
      </c>
      <c r="E27" s="10">
        <f>IF(C27&lt;0,0,-C27)</f>
        <v>-1616409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3266752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3266752</v>
      </c>
      <c r="D36" s="79" t="s">
        <v>0</v>
      </c>
      <c r="E36" s="10">
        <f>-C36</f>
        <v>-3266752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-441414.11024400033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Langeskov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182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9261</v>
      </c>
      <c r="D7" s="222" t="s">
        <v>0</v>
      </c>
      <c r="E7" s="223">
        <v>0</v>
      </c>
      <c r="F7" s="222" t="s">
        <v>0</v>
      </c>
      <c r="G7" s="223">
        <v>42718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9261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9261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42718</v>
      </c>
      <c r="H11" s="226" t="s">
        <v>0</v>
      </c>
      <c r="I11" s="55">
        <f>G11+I7-I8-I9</f>
        <v>42718</v>
      </c>
      <c r="J11" s="226" t="s">
        <v>0</v>
      </c>
      <c r="K11" s="55">
        <f>K7-K8-K9+K10+I11</f>
        <v>42718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Langeskov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1315798.4809528782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-5000.0342276209376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1310798.4467252572</v>
      </c>
      <c r="D13" s="79" t="s">
        <v>0</v>
      </c>
      <c r="E13" s="6">
        <f>C13</f>
        <v>1310798.4467252572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1543637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investeringer'!F17</f>
        <v>484011.05333333334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-45368.586666666655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91533.333333333328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2073812.7999999998</v>
      </c>
      <c r="D19" s="79" t="s">
        <v>0</v>
      </c>
      <c r="E19" s="8">
        <f>C19</f>
        <v>2073812.7999999998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1952189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8000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412289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10880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-1088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3500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11051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2435821</v>
      </c>
      <c r="D29" s="79" t="s">
        <v>0</v>
      </c>
      <c r="E29" s="6">
        <f>C29</f>
        <v>2435821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-545356.80000000005</v>
      </c>
      <c r="D31" s="79" t="s">
        <v>0</v>
      </c>
      <c r="E31" s="10">
        <f>C31</f>
        <v>-545356.80000000005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-441414.11024400033</v>
      </c>
      <c r="D33" s="79" t="s">
        <v>0</v>
      </c>
      <c r="E33" s="12">
        <f>C33</f>
        <v>-441414.11024400033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4833661.3364812573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298957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16.168416650157909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9.6384173526000634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Langeskov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125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1315798.4809528782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1315798.4809528782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1315798.4809528782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-5000.0342276209376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Langeskov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124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1275666.6272838155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1310798.4467252572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1315798.4809528782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Langeskov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74369027.493570507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1543637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1543637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Langeskov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127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307419</v>
      </c>
      <c r="F8" s="34">
        <f t="shared" ref="F8" si="0">E8/D8</f>
        <v>30741.9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189</v>
      </c>
      <c r="E9" s="32">
        <v>124206</v>
      </c>
      <c r="F9" s="34">
        <f t="shared" ref="F9:F14" si="1">E9/D9</f>
        <v>1656.08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 t="s">
        <v>186</v>
      </c>
      <c r="D10" s="31" t="s">
        <v>189</v>
      </c>
      <c r="E10" s="32">
        <v>6134</v>
      </c>
      <c r="F10" s="34">
        <f t="shared" si="1"/>
        <v>81.786666666666662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186</v>
      </c>
      <c r="D11" s="31" t="s">
        <v>187</v>
      </c>
      <c r="E11" s="32">
        <v>16811</v>
      </c>
      <c r="F11" s="34">
        <f t="shared" si="1"/>
        <v>1681.1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186</v>
      </c>
      <c r="D12" s="31" t="s">
        <v>189</v>
      </c>
      <c r="E12" s="32">
        <v>78052</v>
      </c>
      <c r="F12" s="34">
        <f t="shared" si="1"/>
        <v>1040.6933333333334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186</v>
      </c>
      <c r="D13" s="31" t="s">
        <v>187</v>
      </c>
      <c r="E13" s="32">
        <v>2915</v>
      </c>
      <c r="F13" s="34">
        <f t="shared" si="1"/>
        <v>291.5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186</v>
      </c>
      <c r="D14" s="31" t="s">
        <v>194</v>
      </c>
      <c r="E14" s="32">
        <v>39574</v>
      </c>
      <c r="F14" s="34">
        <f t="shared" si="1"/>
        <v>791.48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36284.540000000008</v>
      </c>
      <c r="G15" s="37" t="s">
        <v>0</v>
      </c>
      <c r="H15" s="26"/>
    </row>
    <row r="16" spans="1:8" s="148" customFormat="1" x14ac:dyDescent="0.25">
      <c r="A16" s="26"/>
      <c r="B16" s="107" t="s">
        <v>133</v>
      </c>
      <c r="C16" s="159"/>
      <c r="D16" s="159"/>
      <c r="E16" s="159"/>
      <c r="F16" s="66">
        <v>447726.51333333337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484011.05333333334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Langeskov Vandværk</v>
      </c>
      <c r="B1" s="162"/>
      <c r="C1" s="162"/>
      <c r="D1" s="162"/>
      <c r="E1" s="162"/>
    </row>
    <row r="2" spans="1:5" x14ac:dyDescent="0.25">
      <c r="A2" s="1" t="str">
        <f>'1. Forside'!A2</f>
        <v>V118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122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1200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116737.66666666667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investeringer'!F15</f>
        <v>36284.540000000008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-45368.586666666655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Langeskov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121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192</v>
      </c>
      <c r="C8" s="30" t="s">
        <v>196</v>
      </c>
      <c r="D8" s="31" t="s">
        <v>187</v>
      </c>
      <c r="E8" s="32">
        <v>540000</v>
      </c>
      <c r="F8" s="45">
        <f>E8/D8</f>
        <v>54000</v>
      </c>
      <c r="G8" s="35" t="s">
        <v>0</v>
      </c>
      <c r="H8" s="26"/>
    </row>
    <row r="9" spans="1:8" s="148" customFormat="1" x14ac:dyDescent="0.25">
      <c r="A9" s="26"/>
      <c r="B9" s="29" t="s">
        <v>197</v>
      </c>
      <c r="C9" s="30" t="s">
        <v>196</v>
      </c>
      <c r="D9" s="31" t="s">
        <v>198</v>
      </c>
      <c r="E9" s="32">
        <v>400000</v>
      </c>
      <c r="F9" s="45">
        <f t="shared" ref="F9:F15" si="0">E9/D9</f>
        <v>16000</v>
      </c>
      <c r="G9" s="35" t="s">
        <v>0</v>
      </c>
      <c r="H9" s="26"/>
    </row>
    <row r="10" spans="1:8" s="148" customFormat="1" x14ac:dyDescent="0.25">
      <c r="A10" s="26"/>
      <c r="B10" s="29" t="s">
        <v>199</v>
      </c>
      <c r="C10" s="30" t="s">
        <v>196</v>
      </c>
      <c r="D10" s="31" t="s">
        <v>198</v>
      </c>
      <c r="E10" s="32">
        <v>80000</v>
      </c>
      <c r="F10" s="45">
        <f t="shared" si="0"/>
        <v>3200</v>
      </c>
      <c r="G10" s="35" t="s">
        <v>0</v>
      </c>
      <c r="H10" s="26"/>
    </row>
    <row r="11" spans="1:8" s="148" customFormat="1" x14ac:dyDescent="0.25">
      <c r="A11" s="26"/>
      <c r="B11" s="29" t="s">
        <v>200</v>
      </c>
      <c r="C11" s="30" t="s">
        <v>196</v>
      </c>
      <c r="D11" s="31" t="s">
        <v>189</v>
      </c>
      <c r="E11" s="32">
        <v>325000</v>
      </c>
      <c r="F11" s="45">
        <f t="shared" si="0"/>
        <v>4333.333333333333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201</v>
      </c>
      <c r="D12" s="31" t="s">
        <v>187</v>
      </c>
      <c r="E12" s="32">
        <v>50000</v>
      </c>
      <c r="F12" s="45">
        <f t="shared" si="0"/>
        <v>5000</v>
      </c>
      <c r="G12" s="35" t="s">
        <v>0</v>
      </c>
      <c r="H12" s="26"/>
    </row>
    <row r="13" spans="1:8" s="148" customFormat="1" x14ac:dyDescent="0.25">
      <c r="A13" s="26"/>
      <c r="B13" s="29" t="s">
        <v>205</v>
      </c>
      <c r="C13" s="30" t="s">
        <v>201</v>
      </c>
      <c r="D13" s="31" t="s">
        <v>194</v>
      </c>
      <c r="E13" s="32">
        <v>50000</v>
      </c>
      <c r="F13" s="45">
        <f t="shared" si="0"/>
        <v>1000</v>
      </c>
      <c r="G13" s="35" t="s">
        <v>0</v>
      </c>
      <c r="H13" s="26"/>
    </row>
    <row r="14" spans="1:8" s="148" customFormat="1" x14ac:dyDescent="0.25">
      <c r="A14" s="26"/>
      <c r="B14" s="29" t="s">
        <v>202</v>
      </c>
      <c r="C14" s="30">
        <v>2016</v>
      </c>
      <c r="D14" s="31">
        <v>75</v>
      </c>
      <c r="E14" s="32">
        <v>100000</v>
      </c>
      <c r="F14" s="45">
        <f t="shared" si="0"/>
        <v>1333.3333333333333</v>
      </c>
      <c r="G14" s="35" t="s">
        <v>0</v>
      </c>
      <c r="H14" s="26"/>
    </row>
    <row r="15" spans="1:8" s="148" customFormat="1" x14ac:dyDescent="0.25">
      <c r="A15" s="26"/>
      <c r="B15" s="29" t="s">
        <v>203</v>
      </c>
      <c r="C15" s="30">
        <v>2016</v>
      </c>
      <c r="D15" s="31">
        <v>5</v>
      </c>
      <c r="E15" s="32">
        <v>30000</v>
      </c>
      <c r="F15" s="45">
        <f t="shared" si="0"/>
        <v>6000</v>
      </c>
      <c r="G15" s="35" t="s">
        <v>0</v>
      </c>
      <c r="H15" s="26"/>
    </row>
    <row r="16" spans="1:8" s="148" customFormat="1" x14ac:dyDescent="0.25">
      <c r="A16" s="26"/>
      <c r="B16" s="29" t="s">
        <v>204</v>
      </c>
      <c r="C16" s="30" t="s">
        <v>201</v>
      </c>
      <c r="D16" s="31" t="s">
        <v>189</v>
      </c>
      <c r="E16" s="32">
        <v>50000</v>
      </c>
      <c r="F16" s="45">
        <f t="shared" ref="F16" si="1">E16/D16</f>
        <v>666.66666666666663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77533.333333333328</v>
      </c>
      <c r="G17" s="47" t="s">
        <v>0</v>
      </c>
      <c r="H17" s="26"/>
    </row>
    <row r="18" spans="1:8" s="148" customFormat="1" x14ac:dyDescent="0.25">
      <c r="A18" s="26"/>
      <c r="B18" s="107" t="s">
        <v>131</v>
      </c>
      <c r="C18" s="168"/>
      <c r="D18" s="169"/>
      <c r="E18" s="170"/>
      <c r="F18" s="46">
        <f>SUMIF(C8:C16,"2016",F8:F16)</f>
        <v>13999.999999999998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91533.333333333328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Langeskov Vandværk</v>
      </c>
      <c r="B1" s="56"/>
      <c r="C1" s="56"/>
      <c r="D1" s="176"/>
      <c r="E1" s="56"/>
    </row>
    <row r="2" spans="1:5" x14ac:dyDescent="0.25">
      <c r="A2" s="220" t="str">
        <f>'1. Forside'!A2</f>
        <v>V118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120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195</v>
      </c>
      <c r="C8" s="51">
        <v>6000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39000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1952189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1952189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2" t="s">
        <v>141</v>
      </c>
      <c r="C17" s="263"/>
      <c r="D17" s="264"/>
      <c r="E17" s="56"/>
    </row>
    <row r="18" spans="1:5" x14ac:dyDescent="0.25">
      <c r="A18" s="56"/>
      <c r="B18" s="53" t="s">
        <v>70</v>
      </c>
      <c r="C18" s="51">
        <v>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8000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8000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5" t="s">
        <v>142</v>
      </c>
      <c r="C23" s="266"/>
      <c r="D23" s="267"/>
      <c r="E23" s="56"/>
    </row>
    <row r="24" spans="1:5" x14ac:dyDescent="0.25">
      <c r="A24" s="56"/>
      <c r="B24" s="108" t="s">
        <v>143</v>
      </c>
      <c r="C24" s="227">
        <v>2379879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1967590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412289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2015-08-25T11:47:14Z</dcterms:modified>
</cp:coreProperties>
</file>