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3330" yWindow="465" windowWidth="13125" windowHeight="125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29" i="11" l="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30" i="11"/>
  <c r="F10" i="11"/>
  <c r="F31" i="11" s="1"/>
  <c r="G29" i="12" s="1"/>
  <c r="E15" i="2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<sst xmlns="http://schemas.openxmlformats.org/spreadsheetml/2006/main" count="241" uniqueCount="124">
  <si>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</si>
  <si>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</si>
  <si>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</si>
  <si>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</si>
  <si>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</si>
  <si>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</si>
  <si>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</si>
  <si>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</si>
  <si>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</si>
  <si>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</si>
  <si>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</si>
  <si>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</si>
  <si>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</si>
  <si>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</si>
  <si>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</si>
  <si>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</si>
  <si>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</si>
  <si>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</si>
  <si>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</si>
  <si>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</si>
  <si>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</si>
  <si>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</si>
  <si>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</si>
  <si>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</si>
  <si>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</si>
  <si>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</si>
  <si>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</si>
  <si>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</si>
  <si>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</si>
  <si>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</si>
  <si>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</si>
  <si>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</si>
  <si>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</si>
  <si>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</si>
  <si>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</si>
  <si>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</si>
  <si>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</si>
  <si>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</si>
  <si>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</si>
  <si>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</si>
  <si>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</si>
  <si>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</si>
  <si>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</si>
  <si>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</si>
  <si>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</si>
  <si>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</si>
  <si>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</si>
  <si>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</si>
  <si>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</si>
  <si>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</si>
  <si>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</si>
  <si>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</si>
  <si>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</si>
  <si>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</si>
  <si>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</si>
  <si>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</si>
  <si>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</si>
  <si>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</si>
  <si>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</si>
  <si>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</si>
  <si>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</si>
  <si>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</si>
  <si>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</si>
  <si>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</si>
  <si>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</si>
  <si>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</si>
  <si>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</si>
  <si>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</si>
  <si>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</si>
  <si>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</si>
  <si>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</si>
  <si>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</si>
  <si>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</si>
  <si>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</si>
  <si>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</si>
  <si>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</si>
  <si>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</si>
  <si>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</si>
  <si>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</si>
  <si>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</si>
  <si>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</si>
  <si>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</si>
  <si>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</si>
  <si>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</si>
  <si>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</si>
  <si>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</si>
  <si>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</si>
  <si>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</si>
  <si>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</si>
  <si>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</si>
  <si>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</si>
  <si>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</si>
  <si>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</si>
  <si>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</si>
  <si>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</si>
  <si>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</si>
  <si>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</si>
  <si>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</si>
  <si>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</si>
  <si>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</si>
  <si>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</si>
  <si>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</si>
  <si>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</si>
  <si>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</si>
  <si>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</si>
  <si>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Køretøjer, personbil</t>
  </si>
  <si>
    <t>Køretøjer, entreprenørmaskiner</t>
  </si>
  <si>
    <t>Slamsugere</t>
  </si>
  <si>
    <t>Forafvanding, slam, Mek/EL</t>
  </si>
  <si>
    <t>Forafvanding, slam, SRO</t>
  </si>
  <si>
    <t>Slutafvanding, slam - højteknologisk (centrifuger), Mek/El</t>
  </si>
  <si>
    <t>Slutafvanding, slam - højteknologisk (centrifuger), SRO</t>
  </si>
  <si>
    <t>Beluftningstanke, Konstruktioner</t>
  </si>
  <si>
    <t>Beluftningstanke, Mek/EL</t>
  </si>
  <si>
    <t>Beluftningstanke, SRO</t>
  </si>
  <si>
    <t>Andre bygninger (tekniske installationer, målere mv.)</t>
  </si>
  <si>
    <t>Mindre renseanlæg &lt; 5.000 PE uden mulighed for opdeling</t>
  </si>
  <si>
    <t>Indløb-/udløbsarrangement</t>
  </si>
  <si>
    <t>Sand- og fedtfang, SRO</t>
  </si>
  <si>
    <t>Sand- og fedtfang, Mek/EL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</si>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</sst>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4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123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103</v>
      </c>
      <c r="C8" s="82"/>
      <c r="D8" s="82"/>
      <c r="E8" s="82"/>
      <c r="F8" s="82"/>
      <c r="G8" s="82"/>
      <c r="H8" s="83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26037150.050130423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6"/>
      <c r="D10" s="87"/>
      <c r="E10" s="31">
        <f>'Fane 3. Grundlag'!G11</f>
        <v>2407320.0042845197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397220.86119553831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25639929.188934885</v>
      </c>
      <c r="F13" s="38" t="s">
        <v>4</v>
      </c>
      <c r="G13" s="37">
        <f>E13</f>
        <v>25639929.188934885</v>
      </c>
      <c r="H13" s="38" t="s">
        <v>4</v>
      </c>
      <c r="I13" s="20"/>
    </row>
    <row r="14" spans="1:9" x14ac:dyDescent="0.25">
      <c r="A14" s="20"/>
      <c r="B14" s="81" t="s">
        <v>29</v>
      </c>
      <c r="C14" s="82"/>
      <c r="D14" s="82"/>
      <c r="E14" s="82"/>
      <c r="F14" s="82"/>
      <c r="G14" s="82"/>
      <c r="H14" s="83"/>
      <c r="I14" s="20"/>
    </row>
    <row r="15" spans="1:9" x14ac:dyDescent="0.25">
      <c r="A15" s="20"/>
      <c r="B15" s="78" t="s">
        <v>102</v>
      </c>
      <c r="C15" s="79"/>
      <c r="D15" s="80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81" t="s">
        <v>25</v>
      </c>
      <c r="C16" s="82"/>
      <c r="D16" s="82"/>
      <c r="E16" s="82"/>
      <c r="F16" s="82"/>
      <c r="G16" s="82"/>
      <c r="H16" s="83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546198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-34106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319934.41666666663</v>
      </c>
      <c r="F20" s="28" t="s">
        <v>4</v>
      </c>
      <c r="G20" s="35"/>
      <c r="H20" s="36"/>
      <c r="I20" s="20"/>
    </row>
    <row r="21" spans="1:9" x14ac:dyDescent="0.25">
      <c r="A21" s="20"/>
      <c r="B21" s="78" t="s">
        <v>35</v>
      </c>
      <c r="C21" s="79"/>
      <c r="D21" s="80"/>
      <c r="E21" s="37">
        <f>SUM(E17:E20)</f>
        <v>832026.41666666663</v>
      </c>
      <c r="F21" s="38" t="s">
        <v>4</v>
      </c>
      <c r="G21" s="37">
        <f>E21</f>
        <v>832026.41666666663</v>
      </c>
      <c r="H21" s="38" t="s">
        <v>4</v>
      </c>
      <c r="I21" s="20"/>
    </row>
    <row r="22" spans="1:9" x14ac:dyDescent="0.25">
      <c r="A22" s="20"/>
      <c r="B22" s="81" t="s">
        <v>30</v>
      </c>
      <c r="C22" s="82"/>
      <c r="D22" s="82"/>
      <c r="E22" s="82"/>
      <c r="F22" s="82"/>
      <c r="G22" s="82"/>
      <c r="H22" s="83"/>
      <c r="I22" s="20"/>
    </row>
    <row r="23" spans="1:9" x14ac:dyDescent="0.25">
      <c r="A23" s="20"/>
      <c r="B23" s="78" t="s">
        <v>31</v>
      </c>
      <c r="C23" s="79"/>
      <c r="D23" s="80"/>
      <c r="E23" s="37">
        <f>'Fane 9. Kontrol af PL2015'!G36</f>
        <v>-4115905</v>
      </c>
      <c r="F23" s="38" t="s">
        <v>4</v>
      </c>
      <c r="G23" s="37">
        <f>E23</f>
        <v>-4115905</v>
      </c>
      <c r="H23" s="38" t="s">
        <v>4</v>
      </c>
      <c r="I23" s="20"/>
    </row>
    <row r="24" spans="1:9" x14ac:dyDescent="0.25">
      <c r="A24" s="20"/>
      <c r="B24" s="81" t="s">
        <v>36</v>
      </c>
      <c r="C24" s="82"/>
      <c r="D24" s="82"/>
      <c r="E24" s="82"/>
      <c r="F24" s="83"/>
      <c r="G24" s="40">
        <f>G13+G15+G21+G23</f>
        <v>22356050.605601553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1" t="s">
        <v>38</v>
      </c>
      <c r="C8" s="82"/>
      <c r="D8" s="82"/>
      <c r="E8" s="82"/>
      <c r="F8" s="82"/>
      <c r="G8" s="82"/>
      <c r="H8" s="83"/>
      <c r="I8" s="20"/>
    </row>
    <row r="9" spans="1:9" x14ac:dyDescent="0.25">
      <c r="A9" s="20"/>
      <c r="B9" s="85" t="s">
        <v>93</v>
      </c>
      <c r="C9" s="86"/>
      <c r="D9" s="86"/>
      <c r="E9" s="86"/>
      <c r="F9" s="87"/>
      <c r="G9" s="46">
        <v>16714624.566820236</v>
      </c>
      <c r="H9" s="42" t="s">
        <v>4</v>
      </c>
      <c r="I9" s="20"/>
    </row>
    <row r="10" spans="1:9" x14ac:dyDescent="0.25">
      <c r="A10" s="20"/>
      <c r="B10" s="85" t="s">
        <v>94</v>
      </c>
      <c r="C10" s="86"/>
      <c r="D10" s="86"/>
      <c r="E10" s="86"/>
      <c r="F10" s="87"/>
      <c r="G10" s="46">
        <v>6915205.4790256685</v>
      </c>
      <c r="H10" s="42" t="s">
        <v>4</v>
      </c>
      <c r="I10" s="20"/>
    </row>
    <row r="11" spans="1:9" x14ac:dyDescent="0.25">
      <c r="A11" s="20"/>
      <c r="B11" s="85" t="s">
        <v>95</v>
      </c>
      <c r="C11" s="86"/>
      <c r="D11" s="86"/>
      <c r="E11" s="86"/>
      <c r="F11" s="87"/>
      <c r="G11" s="46">
        <v>2407320.0042845197</v>
      </c>
      <c r="H11" s="42" t="s">
        <v>4</v>
      </c>
      <c r="I11" s="20"/>
    </row>
    <row r="12" spans="1:9" x14ac:dyDescent="0.25">
      <c r="A12" s="20"/>
      <c r="B12" s="81" t="s">
        <v>38</v>
      </c>
      <c r="C12" s="82"/>
      <c r="D12" s="82"/>
      <c r="E12" s="82"/>
      <c r="F12" s="83"/>
      <c r="G12" s="40">
        <f>SUM(G9:G11)</f>
        <v>26037150.050130423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23629830.045845903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16714624.566820236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334292.4913364047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6915205.4790256685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62928.369859133585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397220.86119553831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3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105000</v>
      </c>
      <c r="F10" s="10">
        <f>E10/D10</f>
        <v>21000</v>
      </c>
      <c r="G10" s="3" t="s">
        <v>4</v>
      </c>
      <c r="H10" s="1"/>
    </row>
    <row r="11" spans="1:8" x14ac:dyDescent="0.25">
      <c r="A11" s="1"/>
      <c r="B11" s="50" t="s">
        <v>105</v>
      </c>
      <c r="C11" s="47">
        <v>2015</v>
      </c>
      <c r="D11" s="47">
        <v>5</v>
      </c>
      <c r="E11" s="46">
        <v>33135</v>
      </c>
      <c r="F11" s="10">
        <f t="shared" ref="F11:F30" si="0">E11/D11</f>
        <v>6627</v>
      </c>
      <c r="G11" s="3" t="s">
        <v>4</v>
      </c>
      <c r="H11" s="1"/>
    </row>
    <row r="12" spans="1:8" x14ac:dyDescent="0.25">
      <c r="A12" s="1"/>
      <c r="B12" s="50" t="s">
        <v>106</v>
      </c>
      <c r="C12" s="47">
        <v>2015</v>
      </c>
      <c r="D12" s="47">
        <v>5</v>
      </c>
      <c r="E12" s="46">
        <v>49900</v>
      </c>
      <c r="F12" s="10">
        <f t="shared" si="0"/>
        <v>9980</v>
      </c>
      <c r="G12" s="3" t="s">
        <v>4</v>
      </c>
      <c r="H12" s="1"/>
    </row>
    <row r="13" spans="1:8" x14ac:dyDescent="0.25">
      <c r="A13" s="1"/>
      <c r="B13" s="50" t="s">
        <v>107</v>
      </c>
      <c r="C13" s="47">
        <v>2015</v>
      </c>
      <c r="D13" s="47">
        <v>5</v>
      </c>
      <c r="E13" s="46">
        <v>171780</v>
      </c>
      <c r="F13" s="10">
        <f t="shared" si="0"/>
        <v>34356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2015</v>
      </c>
      <c r="D14" s="47">
        <v>20</v>
      </c>
      <c r="E14" s="46">
        <v>504677</v>
      </c>
      <c r="F14" s="10">
        <f t="shared" si="0"/>
        <v>25233.85</v>
      </c>
      <c r="G14" s="3" t="s">
        <v>4</v>
      </c>
      <c r="H14" s="1"/>
    </row>
    <row r="15" spans="1:8" x14ac:dyDescent="0.25">
      <c r="A15" s="1"/>
      <c r="B15" s="50" t="s">
        <v>109</v>
      </c>
      <c r="C15" s="47">
        <v>2015</v>
      </c>
      <c r="D15" s="47">
        <v>10</v>
      </c>
      <c r="E15" s="46">
        <v>56075</v>
      </c>
      <c r="F15" s="10">
        <f t="shared" si="0"/>
        <v>5607.5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20</v>
      </c>
      <c r="E16" s="46">
        <v>1094012</v>
      </c>
      <c r="F16" s="10">
        <f t="shared" si="0"/>
        <v>54700.6</v>
      </c>
      <c r="G16" s="3" t="s">
        <v>4</v>
      </c>
      <c r="H16" s="1"/>
    </row>
    <row r="17" spans="1:8" x14ac:dyDescent="0.25">
      <c r="A17" s="1"/>
      <c r="B17" s="50" t="s">
        <v>111</v>
      </c>
      <c r="C17" s="47">
        <v>2015</v>
      </c>
      <c r="D17" s="47">
        <v>10</v>
      </c>
      <c r="E17" s="46">
        <v>273503</v>
      </c>
      <c r="F17" s="10">
        <f t="shared" si="0"/>
        <v>27350.3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2015</v>
      </c>
      <c r="D18" s="47">
        <v>60</v>
      </c>
      <c r="E18" s="46">
        <v>72460</v>
      </c>
      <c r="F18" s="10">
        <f t="shared" si="0"/>
        <v>1207.6666666666667</v>
      </c>
      <c r="G18" s="3" t="s">
        <v>4</v>
      </c>
      <c r="H18" s="1"/>
    </row>
    <row r="19" spans="1:8" x14ac:dyDescent="0.25">
      <c r="A19" s="1"/>
      <c r="B19" s="50" t="s">
        <v>113</v>
      </c>
      <c r="C19" s="47">
        <v>2015</v>
      </c>
      <c r="D19" s="47">
        <v>20</v>
      </c>
      <c r="E19" s="46">
        <v>74860</v>
      </c>
      <c r="F19" s="10">
        <f t="shared" si="0"/>
        <v>3743</v>
      </c>
      <c r="G19" s="3" t="s">
        <v>4</v>
      </c>
      <c r="H19" s="1"/>
    </row>
    <row r="20" spans="1:8" x14ac:dyDescent="0.25">
      <c r="A20" s="1"/>
      <c r="B20" s="50" t="s">
        <v>114</v>
      </c>
      <c r="C20" s="47">
        <v>2015</v>
      </c>
      <c r="D20" s="47">
        <v>10</v>
      </c>
      <c r="E20" s="46">
        <v>18715</v>
      </c>
      <c r="F20" s="10">
        <f t="shared" si="0"/>
        <v>1871.5</v>
      </c>
      <c r="G20" s="3" t="s">
        <v>4</v>
      </c>
      <c r="H20" s="1"/>
    </row>
    <row r="21" spans="1:8" x14ac:dyDescent="0.25">
      <c r="A21" s="1"/>
      <c r="B21" s="50" t="s">
        <v>115</v>
      </c>
      <c r="C21" s="47">
        <v>2015</v>
      </c>
      <c r="D21" s="47">
        <v>75</v>
      </c>
      <c r="E21" s="46">
        <v>409429</v>
      </c>
      <c r="F21" s="10">
        <f t="shared" si="0"/>
        <v>5459.0533333333333</v>
      </c>
      <c r="G21" s="3" t="s">
        <v>4</v>
      </c>
      <c r="H21" s="1"/>
    </row>
    <row r="22" spans="1:8" x14ac:dyDescent="0.25">
      <c r="A22" s="1"/>
      <c r="B22" s="50" t="s">
        <v>116</v>
      </c>
      <c r="C22" s="47">
        <v>2015</v>
      </c>
      <c r="D22" s="47">
        <v>40</v>
      </c>
      <c r="E22" s="46">
        <v>86147</v>
      </c>
      <c r="F22" s="10">
        <f t="shared" si="0"/>
        <v>2153.6750000000002</v>
      </c>
      <c r="G22" s="3" t="s">
        <v>4</v>
      </c>
      <c r="H22" s="1"/>
    </row>
    <row r="23" spans="1:8" x14ac:dyDescent="0.25">
      <c r="A23" s="1"/>
      <c r="B23" s="50" t="s">
        <v>115</v>
      </c>
      <c r="C23" s="47">
        <v>2015</v>
      </c>
      <c r="D23" s="47">
        <v>75</v>
      </c>
      <c r="E23" s="46">
        <v>382720</v>
      </c>
      <c r="F23" s="10">
        <f t="shared" si="0"/>
        <v>5102.9333333333334</v>
      </c>
      <c r="G23" s="3" t="s">
        <v>4</v>
      </c>
      <c r="H23" s="1"/>
    </row>
    <row r="24" spans="1:8" x14ac:dyDescent="0.25">
      <c r="A24" s="1"/>
      <c r="B24" s="50" t="s">
        <v>117</v>
      </c>
      <c r="C24" s="47">
        <v>2015</v>
      </c>
      <c r="D24" s="47">
        <v>75</v>
      </c>
      <c r="E24" s="46">
        <v>143901</v>
      </c>
      <c r="F24" s="10">
        <f t="shared" si="0"/>
        <v>1918.68</v>
      </c>
      <c r="G24" s="3" t="s">
        <v>4</v>
      </c>
      <c r="H24" s="1"/>
    </row>
    <row r="25" spans="1:8" x14ac:dyDescent="0.25">
      <c r="A25" s="1"/>
      <c r="B25" s="50" t="s">
        <v>117</v>
      </c>
      <c r="C25" s="47">
        <v>2015</v>
      </c>
      <c r="D25" s="47">
        <v>75</v>
      </c>
      <c r="E25" s="46">
        <v>139800</v>
      </c>
      <c r="F25" s="10">
        <f t="shared" si="0"/>
        <v>1864</v>
      </c>
      <c r="G25" s="3" t="s">
        <v>4</v>
      </c>
      <c r="H25" s="1"/>
    </row>
    <row r="26" spans="1:8" x14ac:dyDescent="0.25">
      <c r="A26" s="1"/>
      <c r="B26" s="50" t="s">
        <v>113</v>
      </c>
      <c r="C26" s="47">
        <v>2015</v>
      </c>
      <c r="D26" s="47">
        <v>20</v>
      </c>
      <c r="E26" s="46">
        <v>705119</v>
      </c>
      <c r="F26" s="10">
        <f t="shared" si="0"/>
        <v>35255.949999999997</v>
      </c>
      <c r="G26" s="3" t="s">
        <v>4</v>
      </c>
      <c r="H26" s="1"/>
    </row>
    <row r="27" spans="1:8" x14ac:dyDescent="0.25">
      <c r="A27" s="1"/>
      <c r="B27" s="50" t="s">
        <v>114</v>
      </c>
      <c r="C27" s="47">
        <v>2015</v>
      </c>
      <c r="D27" s="47">
        <v>10</v>
      </c>
      <c r="E27" s="46">
        <v>176280</v>
      </c>
      <c r="F27" s="10">
        <f t="shared" si="0"/>
        <v>17628</v>
      </c>
      <c r="G27" s="3" t="s">
        <v>4</v>
      </c>
      <c r="H27" s="1"/>
    </row>
    <row r="28" spans="1:8" x14ac:dyDescent="0.25">
      <c r="A28" s="1"/>
      <c r="B28" s="50" t="s">
        <v>116</v>
      </c>
      <c r="C28" s="47">
        <v>2015</v>
      </c>
      <c r="D28" s="47">
        <v>40</v>
      </c>
      <c r="E28" s="46">
        <v>2220072</v>
      </c>
      <c r="F28" s="10">
        <f t="shared" si="0"/>
        <v>55501.8</v>
      </c>
      <c r="G28" s="3" t="s">
        <v>4</v>
      </c>
      <c r="H28" s="1"/>
    </row>
    <row r="29" spans="1:8" x14ac:dyDescent="0.25">
      <c r="A29" s="1"/>
      <c r="B29" s="50" t="s">
        <v>118</v>
      </c>
      <c r="C29" s="47">
        <v>2015</v>
      </c>
      <c r="D29" s="47">
        <v>10</v>
      </c>
      <c r="E29" s="46">
        <v>103019</v>
      </c>
      <c r="F29" s="10">
        <f t="shared" si="0"/>
        <v>10301.9</v>
      </c>
      <c r="G29" s="3" t="s">
        <v>4</v>
      </c>
      <c r="H29" s="1"/>
    </row>
    <row r="30" spans="1:8" x14ac:dyDescent="0.25">
      <c r="A30" s="1"/>
      <c r="B30" s="50" t="s">
        <v>119</v>
      </c>
      <c r="C30" s="47">
        <v>2015</v>
      </c>
      <c r="D30" s="47">
        <v>20</v>
      </c>
      <c r="E30" s="46">
        <v>412076</v>
      </c>
      <c r="F30" s="10">
        <f t="shared" si="0"/>
        <v>20603.8</v>
      </c>
      <c r="G30" s="3" t="s">
        <v>4</v>
      </c>
      <c r="H30" s="1"/>
    </row>
    <row r="31" spans="1:8" x14ac:dyDescent="0.25">
      <c r="A31" s="1"/>
      <c r="B31" s="93" t="s">
        <v>120</v>
      </c>
      <c r="C31" s="94"/>
      <c r="D31" s="94"/>
      <c r="E31" s="95"/>
      <c r="F31" s="18">
        <f>SUM(F10:F30)</f>
        <v>347467.20833333331</v>
      </c>
      <c r="G31" s="8" t="s">
        <v>4</v>
      </c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</sheetData>
  <sheetProtection password="C6BD" sheet="1" objects="1" scenarios="1"/>
  <mergeCells count="4">
    <mergeCell ref="B31:E3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2398198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1852000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546198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584894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619000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-34106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216667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158333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2015'!F31</f>
        <v>347467.20833333331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319934.41666666663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19613505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5189687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276782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58441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489417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6014327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3441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3441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-514854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-3932605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-4447459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1570309</v>
      </c>
      <c r="F28" s="6" t="s">
        <v>4</v>
      </c>
      <c r="G28" s="16">
        <f>IF(E28&lt;0,0,-E28)</f>
        <v>-1570309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122</v>
      </c>
      <c r="C32" s="114"/>
      <c r="D32" s="115"/>
      <c r="E32" s="46">
        <v>21681939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/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477162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22159101</v>
      </c>
      <c r="F35" s="6" t="s">
        <v>4</v>
      </c>
      <c r="G35" s="17">
        <f>-E35</f>
        <v>-22159101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-4115905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2016-12-13T11:15:16Z</dcterms:modified>
</cp:coreProperties>
</file>