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C9" i="4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9" i="2" l="1"/>
  <c r="F10" i="2"/>
  <c r="F11" i="2"/>
  <c r="F12" i="2"/>
  <c r="F13" i="2"/>
  <c r="F14" i="2"/>
  <c r="F15" i="2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13" i="15" l="1"/>
  <c r="C15" i="15" s="1"/>
  <c r="C11" i="8" s="1"/>
  <c r="C9" i="9"/>
  <c r="C15" i="8" s="1"/>
  <c r="E29" i="19"/>
  <c r="C12" i="8"/>
  <c r="C15" i="3"/>
  <c r="C22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23" i="7" l="1"/>
  <c r="C9" i="12" l="1"/>
  <c r="C11" i="12" s="1"/>
  <c r="C31" i="8" s="1"/>
  <c r="E31" i="8" s="1"/>
  <c r="F8" i="2" l="1"/>
  <c r="F8" i="7"/>
  <c r="F22" i="7" s="1"/>
  <c r="F16" i="2" l="1"/>
  <c r="C9" i="10" s="1"/>
  <c r="C15" i="11" l="1"/>
  <c r="C28" i="8" s="1"/>
  <c r="C15" i="4"/>
  <c r="C26" i="8" s="1"/>
  <c r="C27" i="3"/>
  <c r="C24" i="8" s="1"/>
  <c r="F24" i="7"/>
  <c r="C18" i="8" s="1"/>
  <c r="C21" i="3"/>
  <c r="C23" i="8" s="1"/>
  <c r="C10" i="3"/>
  <c r="C21" i="8" s="1"/>
  <c r="C25" i="8"/>
  <c r="C10" i="10"/>
  <c r="C17" i="8" s="1"/>
  <c r="F18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<sst xmlns="http://schemas.openxmlformats.org/spreadsheetml/2006/main" count="407" uniqueCount="204">
  <si>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</si>
  <si>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</si>
  <si>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</si>
  <si>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</si>
  <si>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</si>
  <si>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</si>
  <si>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</si>
  <si>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</si>
  <si>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</si>
  <si>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</si>
  <si>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</si>
  <si>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</si>
  <si>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</si>
  <si>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</si>
  <si>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</si>
  <si>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</si>
  <si>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</si>
  <si>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</si>
  <si>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</si>
  <si>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</si>
  <si>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</si>
  <si>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</si>
  <si>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</si>
  <si>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</si>
  <si>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</si>
  <si>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</si>
  <si>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</si>
  <si>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</si>
  <si>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</si>
  <si>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</si>
  <si>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</si>
  <si>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</si>
  <si>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</si>
  <si>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</si>
  <si>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</si>
  <si>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</si>
  <si>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</si>
  <si>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</si>
  <si>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</si>
  <si>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</si>
  <si>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</si>
  <si>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</si>
  <si>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</si>
  <si>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</si>
  <si>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</si>
  <si>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</si>
  <si>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</si>
  <si>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</si>
  <si>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</si>
  <si>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</si>
  <si>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</si>
  <si>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</si>
  <si>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</si>
  <si>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</si>
  <si>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</si>
  <si>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</si>
  <si>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</si>
  <si>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</si>
  <si>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</si>
  <si>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</si>
  <si>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</si>
  <si>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</si>
  <si>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</si>
  <si>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</si>
  <si>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</si>
  <si>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</si>
  <si>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</si>
  <si>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</si>
  <si>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</si>
  <si>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</si>
  <si>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</si>
  <si>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</si>
  <si>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</si>
  <si>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</si>
  <si>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</si>
  <si>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</si>
  <si>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</si>
  <si>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</si>
  <si>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</si>
  <si>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</si>
  <si>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</si>
  <si>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</si>
  <si>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</si>
  <si>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</si>
  <si>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</si>
  <si>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</si>
  <si>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</si>
  <si>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</si>
  <si>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</si>
  <si>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</si>
  <si>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</si>
  <si>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</si>
  <si>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</si>
  <si>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</si>
  <si>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</si>
  <si>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</si>
  <si>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</si>
  <si>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</si>
  <si>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</si>
  <si>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</si>
  <si>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</si>
  <si>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</si>
  <si>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</si>
  <si>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</si>
  <si>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</si>
  <si>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</si>
  <si>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</si>
  <si>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</si>
  <si>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</si>
  <si>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</si>
  <si>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</si>
  <si>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</si>
  <si>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</si>
  <si>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</si>
  <si>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</si>
  <si>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</si>
  <si>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</si>
  <si>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</si>
  <si>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</si>
  <si>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</si>
  <si>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</si>
  <si>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</si>
  <si>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</si>
  <si>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</si>
  <si>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</si>
  <si>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</si>
  <si>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</si>
  <si>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</si>
  <si>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</si>
  <si>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</si>
  <si>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</si>
  <si>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</si>
  <si>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</si>
  <si>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</si>
  <si>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</si>
  <si>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</si>
  <si>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</si>
  <si>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</si>
  <si>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</si>
  <si>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</si>
  <si>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</si>
  <si>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</si>
  <si>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</si>
  <si>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</si>
  <si>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</si>
  <si>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</si>
  <si>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</si>
  <si>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</si>
  <si>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</si>
  <si>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</si>
  <si>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</si>
  <si>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</si>
  <si>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</si>
  <si>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</si>
  <si>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</si>
  <si>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</si>
  <si>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</si>
  <si>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</si>
  <si>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</si>
  <si>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</si>
  <si>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</si>
  <si>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</si>
  <si>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</si>
  <si>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</si>
  <si>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</si>
  <si>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</si>
  <si>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</si>
  <si>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</si>
  <si>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</si>
  <si>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</si>
  <si>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</si>
  <si>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</si>
  <si>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</si>
  <si>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</si>
  <si>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</si>
  <si>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</si>
  <si>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</si>
  <si>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</si>
  <si>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</si>
  <si>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</si>
  <si>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Skelbrønd, Konstruktioner</t>
  </si>
  <si>
    <t>2014</t>
  </si>
  <si>
    <t>50</t>
  </si>
  <si>
    <t>Ø 50mm &lt; Ledningsnet ≤ Ø110 mm</t>
  </si>
  <si>
    <t>75</t>
  </si>
  <si>
    <t>SRO-brønd/kvarterbrønd/sektionsbrønd, Konstruktioner</t>
  </si>
  <si>
    <t>Ventiler på ledningsnet ≤ Ø50 mm</t>
  </si>
  <si>
    <t xml:space="preserve">Afregningsmålere, mekaniske </t>
  </si>
  <si>
    <t>8</t>
  </si>
  <si>
    <t>Elanlæg - vandværk</t>
  </si>
  <si>
    <t>25</t>
  </si>
  <si>
    <t>Etageareal vandbehandlingsbygning</t>
  </si>
  <si>
    <t>Arbejdsplads</t>
  </si>
  <si>
    <t>5</t>
  </si>
  <si>
    <t>Afregningsmålere, elektroniske ≤ Ø 110mm (Qn 10)</t>
  </si>
  <si>
    <t>Ejendomsskatter</t>
  </si>
  <si>
    <t>Køb af ydelser og produkter, der er omfattet af prisloftreguleringen, hos et andet selskab</t>
  </si>
  <si>
    <t>Dokumenteret Drikkevandssikkerhed</t>
  </si>
  <si>
    <t>Fjernaflæsning af målere</t>
  </si>
  <si>
    <t>Tillæg for afgift for ledningsført vand i 2016</t>
  </si>
  <si>
    <t>Afgift for ledningsført vand</t>
  </si>
  <si>
    <t>Lejre Vand AS</t>
  </si>
  <si>
    <t>V119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</si>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</sst>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1" t="s">
        <v>58</v>
      </c>
      <c r="E8" s="251"/>
      <c r="F8" s="251"/>
      <c r="G8" s="123"/>
      <c r="H8" s="123"/>
      <c r="I8" s="123"/>
    </row>
    <row r="9" spans="1:9" x14ac:dyDescent="0.25">
      <c r="A9" s="121"/>
      <c r="B9" s="121"/>
      <c r="C9" s="121"/>
      <c r="D9" s="256" t="s">
        <v>106</v>
      </c>
      <c r="E9" s="256"/>
      <c r="F9" s="256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2" t="s">
        <v>59</v>
      </c>
      <c r="E13" s="252"/>
      <c r="F13" s="252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53" t="s">
        <v>60</v>
      </c>
      <c r="E16" s="254"/>
      <c r="F16" s="255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0" t="s">
        <v>2</v>
      </c>
      <c r="E17" s="231"/>
      <c r="F17" s="232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0" t="s">
        <v>128</v>
      </c>
      <c r="E18" s="231"/>
      <c r="F18" s="232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8" t="s">
        <v>44</v>
      </c>
      <c r="E19" s="249"/>
      <c r="F19" s="250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8" t="s">
        <v>61</v>
      </c>
      <c r="E20" s="249"/>
      <c r="F20" s="250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8" t="s">
        <v>87</v>
      </c>
      <c r="E21" s="249"/>
      <c r="F21" s="250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8" t="s">
        <v>62</v>
      </c>
      <c r="E22" s="249"/>
      <c r="F22" s="250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45" t="s">
        <v>42</v>
      </c>
      <c r="E23" s="246"/>
      <c r="F23" s="247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42" t="s">
        <v>63</v>
      </c>
      <c r="E24" s="243"/>
      <c r="F24" s="244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39" t="s">
        <v>43</v>
      </c>
      <c r="E25" s="240"/>
      <c r="F25" s="241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36" t="s">
        <v>64</v>
      </c>
      <c r="E26" s="237"/>
      <c r="F26" s="238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27" t="s">
        <v>137</v>
      </c>
      <c r="E27" s="228"/>
      <c r="F27" s="229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33" t="s">
        <v>138</v>
      </c>
      <c r="E28" s="234"/>
      <c r="F28" s="235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8:F8"/>
    <mergeCell ref="D13:F13"/>
    <mergeCell ref="D16:F16"/>
    <mergeCell ref="D17:F17"/>
    <mergeCell ref="D19:F19"/>
    <mergeCell ref="D9:F9"/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Lejre Vand AS</v>
      </c>
      <c r="B1" s="56"/>
      <c r="C1" s="56"/>
      <c r="D1" s="56"/>
      <c r="E1" s="56"/>
    </row>
    <row r="2" spans="1:5" x14ac:dyDescent="0.25">
      <c r="A2" s="220" t="str">
        <f>'1. Forside'!A2</f>
        <v>V119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 t="s">
        <v>197</v>
      </c>
      <c r="C7" s="51">
        <v>197060</v>
      </c>
      <c r="D7" s="190" t="s">
        <v>0</v>
      </c>
      <c r="E7" s="56"/>
    </row>
    <row r="8" spans="1:5" x14ac:dyDescent="0.25">
      <c r="A8" s="56"/>
      <c r="B8" s="212" t="s">
        <v>198</v>
      </c>
      <c r="C8" s="51">
        <v>145000</v>
      </c>
      <c r="D8" s="190" t="s">
        <v>0</v>
      </c>
      <c r="E8" s="56"/>
    </row>
    <row r="9" spans="1:5" x14ac:dyDescent="0.25">
      <c r="A9" s="56"/>
      <c r="B9" s="54" t="s">
        <v>36</v>
      </c>
      <c r="C9" s="55">
        <f>SUM(C7:C8)</f>
        <v>342060</v>
      </c>
      <c r="D9" s="191" t="s">
        <v>0</v>
      </c>
      <c r="E9" s="56"/>
    </row>
    <row r="10" spans="1:5" x14ac:dyDescent="0.25">
      <c r="A10" s="56"/>
      <c r="B10" s="56"/>
      <c r="C10" s="182"/>
      <c r="D10" s="56"/>
      <c r="E10" s="56"/>
    </row>
    <row r="11" spans="1:5" x14ac:dyDescent="0.25">
      <c r="A11" s="56"/>
      <c r="B11" s="56"/>
      <c r="C11" s="182"/>
      <c r="D11" s="56"/>
      <c r="E11" s="56"/>
    </row>
    <row r="12" spans="1:5" ht="27.2" customHeight="1" x14ac:dyDescent="0.25">
      <c r="A12" s="56"/>
      <c r="B12" s="20" t="s">
        <v>146</v>
      </c>
      <c r="C12" s="192"/>
      <c r="D12" s="189"/>
      <c r="E12" s="56"/>
    </row>
    <row r="13" spans="1:5" ht="16.7" customHeight="1" x14ac:dyDescent="0.25">
      <c r="A13" s="56"/>
      <c r="B13" s="108" t="s">
        <v>147</v>
      </c>
      <c r="C13" s="19">
        <v>0</v>
      </c>
      <c r="D13" s="151" t="s">
        <v>0</v>
      </c>
      <c r="E13" s="56"/>
    </row>
    <row r="14" spans="1:5" ht="16.7" customHeight="1" x14ac:dyDescent="0.25">
      <c r="A14" s="56"/>
      <c r="B14" s="108" t="s">
        <v>148</v>
      </c>
      <c r="C14" s="40">
        <v>0</v>
      </c>
      <c r="D14" s="151" t="s">
        <v>0</v>
      </c>
      <c r="E14" s="56"/>
    </row>
    <row r="15" spans="1:5" x14ac:dyDescent="0.25">
      <c r="A15" s="56"/>
      <c r="B15" s="28" t="s">
        <v>149</v>
      </c>
      <c r="C15" s="55">
        <f>C13-C14</f>
        <v>0</v>
      </c>
      <c r="D15" s="153" t="s">
        <v>0</v>
      </c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x14ac:dyDescent="0.25">
      <c r="A18" s="56"/>
      <c r="B18" s="193"/>
      <c r="C18" s="56"/>
      <c r="D18" s="56"/>
      <c r="E18" s="56"/>
    </row>
    <row r="19" spans="1:5" ht="15.75" hidden="1" x14ac:dyDescent="0.25">
      <c r="B19" s="194"/>
      <c r="E19" s="195"/>
    </row>
    <row r="20" spans="1:5" ht="15.75" hidden="1" x14ac:dyDescent="0.25">
      <c r="B20" s="195"/>
      <c r="C20" s="195"/>
    </row>
    <row r="21" spans="1:5" ht="15.75" hidden="1" x14ac:dyDescent="0.25">
      <c r="B21" s="195"/>
      <c r="E21" s="195"/>
    </row>
    <row r="22" spans="1:5" ht="15.75" hidden="1" x14ac:dyDescent="0.25">
      <c r="B22" s="195"/>
      <c r="D22" s="195"/>
    </row>
    <row r="23" spans="1:5" ht="15.75" hidden="1" x14ac:dyDescent="0.25">
      <c r="B23" s="195"/>
      <c r="C23" s="195"/>
    </row>
    <row r="24" spans="1:5" ht="15.75" hidden="1" x14ac:dyDescent="0.25">
      <c r="B24" s="195"/>
      <c r="C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5"/>
      <c r="D27" s="195"/>
    </row>
    <row r="28" spans="1:5" ht="15.75" hidden="1" x14ac:dyDescent="0.25">
      <c r="B28" s="194"/>
      <c r="C28" s="194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5"/>
    </row>
    <row r="63" spans="2:2" ht="15.75" hidden="1" x14ac:dyDescent="0.25">
      <c r="B63" s="194"/>
    </row>
    <row r="64" spans="2:2" hidden="1" x14ac:dyDescent="0.25"/>
    <row r="65" spans="1:5" hidden="1" x14ac:dyDescent="0.25"/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>
      <c r="A72" s="185"/>
      <c r="B72" s="185"/>
      <c r="C72" s="185"/>
      <c r="D72" s="185"/>
      <c r="E72" s="185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Lejre Vand AS</v>
      </c>
      <c r="B1" s="26"/>
      <c r="C1" s="26"/>
      <c r="D1" s="26"/>
      <c r="E1" s="26"/>
    </row>
    <row r="2" spans="1:5" x14ac:dyDescent="0.25">
      <c r="A2" s="221" t="str">
        <f>'1. Forside'!A2</f>
        <v>V119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176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100000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80000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-166205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-95737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-70468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Lejre Vand AS</v>
      </c>
      <c r="B1" s="26"/>
      <c r="C1" s="26"/>
      <c r="D1" s="26"/>
      <c r="E1" s="26"/>
    </row>
    <row r="2" spans="1:5" x14ac:dyDescent="0.25">
      <c r="A2" s="221" t="str">
        <f>'1. Forside'!A2</f>
        <v>V119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177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-3416717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-1780658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-1636059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-327211.8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Lejre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178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4811220.430225186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1018930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84153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-69708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41500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1074875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3079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-4175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-4175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1073779</v>
      </c>
      <c r="D27" s="79" t="s">
        <v>0</v>
      </c>
      <c r="E27" s="10">
        <f>IF(C27&lt;0,0,-C27)</f>
        <v>-1073779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3737441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3737441</v>
      </c>
      <c r="D36" s="79" t="s">
        <v>0</v>
      </c>
      <c r="E36" s="10">
        <f>-C36</f>
        <v>-3737441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0.4302251860499382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Lejre 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V119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179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290632</v>
      </c>
      <c r="D7" s="222" t="s">
        <v>0</v>
      </c>
      <c r="E7" s="223">
        <v>737056</v>
      </c>
      <c r="F7" s="222" t="s">
        <v>0</v>
      </c>
      <c r="G7" s="223">
        <v>10549.937136250082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929391</v>
      </c>
      <c r="F8" s="222" t="s">
        <v>0</v>
      </c>
      <c r="G8" s="224">
        <v>3079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290632</v>
      </c>
      <c r="D11" s="226" t="s">
        <v>0</v>
      </c>
      <c r="E11" s="55">
        <f>C11+E7-E8-E9</f>
        <v>98297</v>
      </c>
      <c r="F11" s="226" t="s">
        <v>0</v>
      </c>
      <c r="G11" s="55">
        <f>E11+G7-G8-G9</f>
        <v>105767.93713625008</v>
      </c>
      <c r="H11" s="226" t="s">
        <v>0</v>
      </c>
      <c r="I11" s="55">
        <f>G11+I7-I8-I9</f>
        <v>105767.93713625008</v>
      </c>
      <c r="J11" s="226" t="s">
        <v>0</v>
      </c>
      <c r="K11" s="55">
        <f>K7-K8-K9+K10+I11</f>
        <v>105767.93713625008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19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Lejre 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V119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1267763.5069625597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-4817.5013264577265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-63388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1199558.0056361018</v>
      </c>
      <c r="D13" s="79" t="s">
        <v>0</v>
      </c>
      <c r="E13" s="6">
        <f>C13</f>
        <v>1199558.0056361018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978259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203</v>
      </c>
      <c r="C16" s="14">
        <f>'6. Gennemførte investeringer'!F18</f>
        <v>214495.96499999997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7887.4966666666587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investeringer'!F24</f>
        <v>294362.82666666666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1495005.2883333331</v>
      </c>
      <c r="D19" s="79" t="s">
        <v>0</v>
      </c>
      <c r="E19" s="8">
        <f>C19</f>
        <v>1495005.2883333331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omkostninger'!C10</f>
        <v>604776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omkostninger'!C15</f>
        <v>1660000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omkostninger'!C21</f>
        <v>40000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omkostninger'!C27</f>
        <v>752815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servicemål'!C9</f>
        <v>342060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servicemål'!C15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-70468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3349183</v>
      </c>
      <c r="D29" s="79" t="s">
        <v>0</v>
      </c>
      <c r="E29" s="6">
        <f>C29</f>
        <v>3349183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-327211.8</v>
      </c>
      <c r="D31" s="79" t="s">
        <v>0</v>
      </c>
      <c r="E31" s="10">
        <f>C31</f>
        <v>-327211.8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9">
        <f>'13. Kontrol med indtægtsrammen'!E37</f>
        <v>0.4302251860499382</v>
      </c>
      <c r="D33" s="79" t="s">
        <v>0</v>
      </c>
      <c r="E33" s="12">
        <f>C33</f>
        <v>0.4302251860499382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5716534.9241946209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216914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26.35392332534839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18.701120832194423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Lejre Vand AS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V119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1267763.5069625597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1267763.5069625597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1267763.5069625597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-4817.5013264577265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Lejre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803381.73436217406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1262946.0056361018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1267763.5069625597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254390.94888226321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63388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Lejre 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V119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42374767.353136227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978259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978259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Lejre Vand AS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180</v>
      </c>
      <c r="C8" s="30" t="s">
        <v>181</v>
      </c>
      <c r="D8" s="31" t="s">
        <v>182</v>
      </c>
      <c r="E8" s="32">
        <v>63568</v>
      </c>
      <c r="F8" s="34">
        <f t="shared" ref="F8" si="0">E8/D8</f>
        <v>1271.3599999999999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 t="s">
        <v>181</v>
      </c>
      <c r="D9" s="31" t="s">
        <v>184</v>
      </c>
      <c r="E9" s="32">
        <v>205140</v>
      </c>
      <c r="F9" s="34">
        <f t="shared" ref="F9:F15" si="1">E9/D9</f>
        <v>2735.2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 t="s">
        <v>181</v>
      </c>
      <c r="D10" s="31" t="s">
        <v>182</v>
      </c>
      <c r="E10" s="32">
        <v>168135</v>
      </c>
      <c r="F10" s="34">
        <f t="shared" si="1"/>
        <v>3362.7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181</v>
      </c>
      <c r="D11" s="31" t="s">
        <v>184</v>
      </c>
      <c r="E11" s="32">
        <v>26016</v>
      </c>
      <c r="F11" s="34">
        <f t="shared" si="1"/>
        <v>346.88</v>
      </c>
      <c r="G11" s="35" t="s">
        <v>0</v>
      </c>
      <c r="H11" s="26"/>
    </row>
    <row r="12" spans="1:8" s="148" customFormat="1" x14ac:dyDescent="0.25">
      <c r="A12" s="26"/>
      <c r="B12" s="29" t="s">
        <v>187</v>
      </c>
      <c r="C12" s="30" t="s">
        <v>181</v>
      </c>
      <c r="D12" s="31" t="s">
        <v>188</v>
      </c>
      <c r="E12" s="32">
        <v>10087</v>
      </c>
      <c r="F12" s="34">
        <f t="shared" si="1"/>
        <v>1260.875</v>
      </c>
      <c r="G12" s="35" t="s">
        <v>0</v>
      </c>
      <c r="H12" s="26"/>
    </row>
    <row r="13" spans="1:8" s="148" customFormat="1" x14ac:dyDescent="0.25">
      <c r="A13" s="26"/>
      <c r="B13" s="29" t="s">
        <v>189</v>
      </c>
      <c r="C13" s="30" t="s">
        <v>181</v>
      </c>
      <c r="D13" s="31" t="s">
        <v>190</v>
      </c>
      <c r="E13" s="32">
        <v>47252</v>
      </c>
      <c r="F13" s="34">
        <f t="shared" si="1"/>
        <v>1890.08</v>
      </c>
      <c r="G13" s="35" t="s">
        <v>0</v>
      </c>
      <c r="H13" s="26"/>
    </row>
    <row r="14" spans="1:8" s="148" customFormat="1" x14ac:dyDescent="0.25">
      <c r="A14" s="26"/>
      <c r="B14" s="29" t="s">
        <v>191</v>
      </c>
      <c r="C14" s="30" t="s">
        <v>181</v>
      </c>
      <c r="D14" s="31" t="s">
        <v>184</v>
      </c>
      <c r="E14" s="32">
        <v>65549</v>
      </c>
      <c r="F14" s="34">
        <f t="shared" si="1"/>
        <v>873.98666666666668</v>
      </c>
      <c r="G14" s="35" t="s">
        <v>0</v>
      </c>
      <c r="H14" s="26"/>
    </row>
    <row r="15" spans="1:8" s="148" customFormat="1" x14ac:dyDescent="0.25">
      <c r="A15" s="26"/>
      <c r="B15" s="29" t="s">
        <v>192</v>
      </c>
      <c r="C15" s="30" t="s">
        <v>181</v>
      </c>
      <c r="D15" s="31" t="s">
        <v>193</v>
      </c>
      <c r="E15" s="32">
        <v>126430</v>
      </c>
      <c r="F15" s="34">
        <f t="shared" si="1"/>
        <v>25286</v>
      </c>
      <c r="G15" s="35" t="s">
        <v>0</v>
      </c>
      <c r="H15" s="26"/>
    </row>
    <row r="16" spans="1:8" s="148" customFormat="1" x14ac:dyDescent="0.25">
      <c r="A16" s="26"/>
      <c r="B16" s="23" t="s">
        <v>71</v>
      </c>
      <c r="C16" s="158"/>
      <c r="D16" s="158"/>
      <c r="E16" s="158"/>
      <c r="F16" s="36">
        <f>SUM(F8:F15)</f>
        <v>37027.081666666665</v>
      </c>
      <c r="G16" s="37" t="s">
        <v>0</v>
      </c>
      <c r="H16" s="26"/>
    </row>
    <row r="17" spans="1:8" s="148" customFormat="1" x14ac:dyDescent="0.25">
      <c r="A17" s="26"/>
      <c r="B17" s="107" t="s">
        <v>132</v>
      </c>
      <c r="C17" s="159"/>
      <c r="D17" s="159"/>
      <c r="E17" s="159"/>
      <c r="F17" s="66">
        <v>177468.8833333333</v>
      </c>
      <c r="G17" s="37" t="s">
        <v>0</v>
      </c>
      <c r="H17" s="26"/>
    </row>
    <row r="18" spans="1:8" s="148" customFormat="1" x14ac:dyDescent="0.25">
      <c r="A18" s="26"/>
      <c r="B18" s="39" t="s">
        <v>68</v>
      </c>
      <c r="C18" s="160"/>
      <c r="D18" s="160"/>
      <c r="E18" s="161"/>
      <c r="F18" s="38">
        <f>F16+F17</f>
        <v>214495.96499999997</v>
      </c>
      <c r="G18" s="38" t="s">
        <v>0</v>
      </c>
      <c r="H18" s="26"/>
    </row>
    <row r="19" spans="1:8" s="148" customFormat="1" x14ac:dyDescent="0.25">
      <c r="A19" s="26"/>
      <c r="B19" s="26"/>
      <c r="C19" s="26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26"/>
      <c r="D20" s="26"/>
      <c r="E20" s="26"/>
      <c r="F20" s="26"/>
      <c r="G20" s="26"/>
      <c r="H20" s="26"/>
    </row>
    <row r="21" spans="1:8" s="148" customFormat="1" x14ac:dyDescent="0.25">
      <c r="A21" s="26"/>
      <c r="B21" s="26"/>
      <c r="C21" s="26"/>
      <c r="D21" s="26"/>
      <c r="E21" s="26"/>
      <c r="F21" s="26"/>
      <c r="G21" s="26"/>
      <c r="H21" s="26"/>
    </row>
    <row r="22" spans="1:8" s="148" customFormat="1" hidden="1" x14ac:dyDescent="0.25"/>
    <row r="23" spans="1:8" s="148" customFormat="1" hidden="1" x14ac:dyDescent="0.25"/>
    <row r="24" spans="1:8" s="148" customFormat="1" hidden="1" x14ac:dyDescent="0.25"/>
    <row r="25" spans="1:8" s="148" customFormat="1" ht="14.45" hidden="1" customHeight="1" x14ac:dyDescent="0.25"/>
    <row r="26" spans="1:8" s="148" customFormat="1" ht="14.4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t="15" hidden="1" customHeight="1" x14ac:dyDescent="0.25"/>
    <row r="30" spans="1:8" s="148" customFormat="1" ht="15" hidden="1" customHeight="1" x14ac:dyDescent="0.25"/>
    <row r="31" spans="1:8" s="148" customFormat="1" ht="15" hidden="1" customHeight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s="148" customFormat="1" hidden="1" x14ac:dyDescent="0.25"/>
    <row r="103" s="148" customFormat="1" hidden="1" x14ac:dyDescent="0.25"/>
    <row r="104" s="148" customFormat="1" hidden="1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Lejre Vand AS</v>
      </c>
      <c r="B1" s="162"/>
      <c r="C1" s="162"/>
      <c r="D1" s="162"/>
      <c r="E1" s="162"/>
    </row>
    <row r="2" spans="1:5" x14ac:dyDescent="0.25">
      <c r="A2" s="1" t="str">
        <f>'1. Forside'!A2</f>
        <v>V119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20750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45416.666666666672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investeringer'!F16</f>
        <v>37027.081666666665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7887.4966666666587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23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Lejre Vand AS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V119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180</v>
      </c>
      <c r="C8" s="30">
        <v>2015</v>
      </c>
      <c r="D8" s="31">
        <v>50</v>
      </c>
      <c r="E8" s="32">
        <v>60072</v>
      </c>
      <c r="F8" s="45">
        <f>E8/D8</f>
        <v>1201.44</v>
      </c>
      <c r="G8" s="35" t="s">
        <v>0</v>
      </c>
      <c r="H8" s="26"/>
    </row>
    <row r="9" spans="1:8" s="148" customFormat="1" x14ac:dyDescent="0.25">
      <c r="A9" s="26"/>
      <c r="B9" s="29" t="s">
        <v>183</v>
      </c>
      <c r="C9" s="30">
        <v>2015</v>
      </c>
      <c r="D9" s="31">
        <v>75</v>
      </c>
      <c r="E9" s="32">
        <v>193858</v>
      </c>
      <c r="F9" s="45">
        <f t="shared" ref="F9:F21" si="0">E9/D9</f>
        <v>2584.7733333333335</v>
      </c>
      <c r="G9" s="35" t="s">
        <v>0</v>
      </c>
      <c r="H9" s="26"/>
    </row>
    <row r="10" spans="1:8" s="148" customFormat="1" x14ac:dyDescent="0.25">
      <c r="A10" s="26"/>
      <c r="B10" s="29" t="s">
        <v>185</v>
      </c>
      <c r="C10" s="30">
        <v>2015</v>
      </c>
      <c r="D10" s="31">
        <v>50</v>
      </c>
      <c r="E10" s="32">
        <v>158888</v>
      </c>
      <c r="F10" s="45">
        <f t="shared" si="0"/>
        <v>3177.76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>
        <v>2015</v>
      </c>
      <c r="D11" s="31">
        <v>75</v>
      </c>
      <c r="E11" s="32">
        <v>24585</v>
      </c>
      <c r="F11" s="45">
        <f t="shared" si="0"/>
        <v>327.8</v>
      </c>
      <c r="G11" s="35" t="s">
        <v>0</v>
      </c>
      <c r="H11" s="26"/>
    </row>
    <row r="12" spans="1:8" s="148" customFormat="1" x14ac:dyDescent="0.25">
      <c r="A12" s="26"/>
      <c r="B12" s="29" t="s">
        <v>189</v>
      </c>
      <c r="C12" s="30">
        <v>2015</v>
      </c>
      <c r="D12" s="31">
        <v>25</v>
      </c>
      <c r="E12" s="32">
        <v>44653</v>
      </c>
      <c r="F12" s="45">
        <f t="shared" si="0"/>
        <v>1786.12</v>
      </c>
      <c r="G12" s="35" t="s">
        <v>0</v>
      </c>
      <c r="H12" s="26"/>
    </row>
    <row r="13" spans="1:8" s="148" customFormat="1" x14ac:dyDescent="0.25">
      <c r="A13" s="26"/>
      <c r="B13" s="29" t="s">
        <v>191</v>
      </c>
      <c r="C13" s="30">
        <v>2015</v>
      </c>
      <c r="D13" s="31">
        <v>75</v>
      </c>
      <c r="E13" s="32">
        <v>61944</v>
      </c>
      <c r="F13" s="45">
        <f t="shared" si="0"/>
        <v>825.92</v>
      </c>
      <c r="G13" s="35" t="s">
        <v>0</v>
      </c>
      <c r="H13" s="26"/>
    </row>
    <row r="14" spans="1:8" s="148" customFormat="1" x14ac:dyDescent="0.25">
      <c r="A14" s="26"/>
      <c r="B14" s="29" t="s">
        <v>194</v>
      </c>
      <c r="C14" s="30">
        <v>2015</v>
      </c>
      <c r="D14" s="31">
        <v>10</v>
      </c>
      <c r="E14" s="32">
        <v>1372776</v>
      </c>
      <c r="F14" s="45">
        <f t="shared" si="0"/>
        <v>137277.6</v>
      </c>
      <c r="G14" s="35" t="s">
        <v>0</v>
      </c>
      <c r="H14" s="26"/>
    </row>
    <row r="15" spans="1:8" s="148" customFormat="1" x14ac:dyDescent="0.25">
      <c r="A15" s="26"/>
      <c r="B15" s="29" t="s">
        <v>180</v>
      </c>
      <c r="C15" s="30">
        <v>2016</v>
      </c>
      <c r="D15" s="31">
        <v>50</v>
      </c>
      <c r="E15" s="32">
        <v>60072</v>
      </c>
      <c r="F15" s="45">
        <f t="shared" si="0"/>
        <v>1201.44</v>
      </c>
      <c r="G15" s="35" t="s">
        <v>0</v>
      </c>
      <c r="H15" s="26"/>
    </row>
    <row r="16" spans="1:8" s="148" customFormat="1" x14ac:dyDescent="0.25">
      <c r="A16" s="26"/>
      <c r="B16" s="29" t="s">
        <v>183</v>
      </c>
      <c r="C16" s="30">
        <v>2016</v>
      </c>
      <c r="D16" s="31">
        <v>75</v>
      </c>
      <c r="E16" s="32">
        <v>193858</v>
      </c>
      <c r="F16" s="45">
        <f t="shared" si="0"/>
        <v>2584.7733333333335</v>
      </c>
      <c r="G16" s="35" t="s">
        <v>0</v>
      </c>
      <c r="H16" s="26"/>
    </row>
    <row r="17" spans="1:8" s="148" customFormat="1" x14ac:dyDescent="0.25">
      <c r="A17" s="26"/>
      <c r="B17" s="29" t="s">
        <v>185</v>
      </c>
      <c r="C17" s="30">
        <v>2016</v>
      </c>
      <c r="D17" s="31">
        <v>50</v>
      </c>
      <c r="E17" s="32">
        <v>158888</v>
      </c>
      <c r="F17" s="45">
        <f t="shared" si="0"/>
        <v>3177.76</v>
      </c>
      <c r="G17" s="35" t="s">
        <v>0</v>
      </c>
      <c r="H17" s="26"/>
    </row>
    <row r="18" spans="1:8" s="148" customFormat="1" x14ac:dyDescent="0.25">
      <c r="A18" s="26"/>
      <c r="B18" s="29" t="s">
        <v>186</v>
      </c>
      <c r="C18" s="30">
        <v>2016</v>
      </c>
      <c r="D18" s="31">
        <v>75</v>
      </c>
      <c r="E18" s="32">
        <v>24585</v>
      </c>
      <c r="F18" s="45">
        <f t="shared" si="0"/>
        <v>327.8</v>
      </c>
      <c r="G18" s="35" t="s">
        <v>0</v>
      </c>
      <c r="H18" s="26"/>
    </row>
    <row r="19" spans="1:8" s="148" customFormat="1" x14ac:dyDescent="0.25">
      <c r="A19" s="26"/>
      <c r="B19" s="29" t="s">
        <v>189</v>
      </c>
      <c r="C19" s="30">
        <v>2016</v>
      </c>
      <c r="D19" s="31">
        <v>25</v>
      </c>
      <c r="E19" s="32">
        <v>44653</v>
      </c>
      <c r="F19" s="45">
        <f t="shared" si="0"/>
        <v>1786.12</v>
      </c>
      <c r="G19" s="35" t="s">
        <v>0</v>
      </c>
      <c r="H19" s="26"/>
    </row>
    <row r="20" spans="1:8" s="148" customFormat="1" x14ac:dyDescent="0.25">
      <c r="A20" s="26"/>
      <c r="B20" s="29" t="s">
        <v>191</v>
      </c>
      <c r="C20" s="30">
        <v>2016</v>
      </c>
      <c r="D20" s="31">
        <v>75</v>
      </c>
      <c r="E20" s="32">
        <v>61944</v>
      </c>
      <c r="F20" s="45">
        <f t="shared" si="0"/>
        <v>825.92</v>
      </c>
      <c r="G20" s="35" t="s">
        <v>0</v>
      </c>
      <c r="H20" s="26"/>
    </row>
    <row r="21" spans="1:8" s="148" customFormat="1" x14ac:dyDescent="0.25">
      <c r="A21" s="26"/>
      <c r="B21" s="29" t="s">
        <v>194</v>
      </c>
      <c r="C21" s="30">
        <v>2016</v>
      </c>
      <c r="D21" s="31">
        <v>10</v>
      </c>
      <c r="E21" s="32">
        <v>1372776</v>
      </c>
      <c r="F21" s="45">
        <f t="shared" si="0"/>
        <v>137277.6</v>
      </c>
      <c r="G21" s="35" t="s">
        <v>0</v>
      </c>
      <c r="H21" s="26"/>
    </row>
    <row r="22" spans="1:8" s="148" customFormat="1" x14ac:dyDescent="0.25">
      <c r="A22" s="26"/>
      <c r="B22" s="109" t="s">
        <v>72</v>
      </c>
      <c r="C22" s="165"/>
      <c r="D22" s="166"/>
      <c r="E22" s="167"/>
      <c r="F22" s="46">
        <f>SUMIF(C8:C21,"2015",F8:F21)</f>
        <v>147181.41333333333</v>
      </c>
      <c r="G22" s="47" t="s">
        <v>0</v>
      </c>
      <c r="H22" s="26"/>
    </row>
    <row r="23" spans="1:8" s="148" customFormat="1" x14ac:dyDescent="0.25">
      <c r="A23" s="26"/>
      <c r="B23" s="107" t="s">
        <v>130</v>
      </c>
      <c r="C23" s="168"/>
      <c r="D23" s="169"/>
      <c r="E23" s="170"/>
      <c r="F23" s="46">
        <f>SUMIF(C8:C21,"2016",F8:F21)</f>
        <v>147181.41333333333</v>
      </c>
      <c r="G23" s="47" t="s">
        <v>0</v>
      </c>
      <c r="H23" s="26"/>
    </row>
    <row r="24" spans="1:8" s="148" customFormat="1" x14ac:dyDescent="0.25">
      <c r="A24" s="26"/>
      <c r="B24" s="50" t="s">
        <v>36</v>
      </c>
      <c r="C24" s="171"/>
      <c r="D24" s="172"/>
      <c r="E24" s="172"/>
      <c r="F24" s="48">
        <f>F22+F23</f>
        <v>294362.82666666666</v>
      </c>
      <c r="G24" s="49" t="s">
        <v>0</v>
      </c>
      <c r="H24" s="26"/>
    </row>
    <row r="25" spans="1:8" s="148" customFormat="1" x14ac:dyDescent="0.25">
      <c r="A25" s="26"/>
      <c r="B25" s="26"/>
      <c r="C25" s="164"/>
      <c r="D25" s="26"/>
      <c r="E25" s="26"/>
      <c r="F25" s="26"/>
      <c r="G25" s="26"/>
      <c r="H25" s="26"/>
    </row>
    <row r="26" spans="1:8" s="148" customFormat="1" x14ac:dyDescent="0.25">
      <c r="A26" s="26"/>
      <c r="B26" s="26"/>
      <c r="C26" s="164"/>
      <c r="D26" s="26"/>
      <c r="E26" s="26"/>
      <c r="F26" s="26"/>
      <c r="G26" s="26"/>
      <c r="H26" s="26"/>
    </row>
    <row r="27" spans="1:8" s="148" customFormat="1" x14ac:dyDescent="0.25">
      <c r="A27" s="26"/>
      <c r="B27" s="26"/>
      <c r="C27" s="164"/>
      <c r="D27" s="26"/>
      <c r="E27" s="26"/>
      <c r="F27" s="173"/>
      <c r="G27" s="173"/>
      <c r="H27" s="26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t="12" hidden="1" customHeight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s="148" customFormat="1" hidden="1" x14ac:dyDescent="0.25">
      <c r="C120" s="174"/>
    </row>
    <row r="121" spans="3:3" s="148" customFormat="1" hidden="1" x14ac:dyDescent="0.25">
      <c r="C121" s="174"/>
    </row>
    <row r="122" spans="3:3" s="148" customFormat="1" hidden="1" x14ac:dyDescent="0.25">
      <c r="C122" s="174"/>
    </row>
    <row r="123" spans="3:3" s="148" customFormat="1" hidden="1" x14ac:dyDescent="0.25">
      <c r="C123" s="174"/>
    </row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Lejre Vand AS</v>
      </c>
      <c r="B1" s="56"/>
      <c r="C1" s="56"/>
      <c r="D1" s="176"/>
      <c r="E1" s="56"/>
    </row>
    <row r="2" spans="1:5" x14ac:dyDescent="0.25">
      <c r="A2" s="220" t="str">
        <f>'1. Forside'!A2</f>
        <v>V119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206" t="s">
        <v>195</v>
      </c>
      <c r="C8" s="51">
        <v>4244</v>
      </c>
      <c r="D8" s="181" t="s">
        <v>0</v>
      </c>
      <c r="E8" s="56"/>
    </row>
    <row r="9" spans="1:5" x14ac:dyDescent="0.25">
      <c r="A9" s="56"/>
      <c r="B9" s="206" t="s">
        <v>196</v>
      </c>
      <c r="C9" s="51">
        <v>566532</v>
      </c>
      <c r="D9" s="181" t="s">
        <v>0</v>
      </c>
      <c r="E9" s="56"/>
    </row>
    <row r="10" spans="1:5" x14ac:dyDescent="0.25">
      <c r="A10" s="56"/>
      <c r="B10" s="54" t="s">
        <v>35</v>
      </c>
      <c r="C10" s="55">
        <f>SUM(C7:C9)</f>
        <v>604776</v>
      </c>
      <c r="D10" s="54" t="s">
        <v>0</v>
      </c>
      <c r="E10" s="56"/>
    </row>
    <row r="11" spans="1:5" x14ac:dyDescent="0.25">
      <c r="A11" s="56"/>
      <c r="B11" s="56"/>
      <c r="C11" s="56"/>
      <c r="D11" s="176"/>
      <c r="E11" s="56"/>
    </row>
    <row r="12" spans="1:5" x14ac:dyDescent="0.25">
      <c r="A12" s="56"/>
      <c r="B12" s="56"/>
      <c r="C12" s="56"/>
      <c r="D12" s="176"/>
      <c r="E12" s="56"/>
    </row>
    <row r="13" spans="1:5" ht="25.5" customHeight="1" x14ac:dyDescent="0.25">
      <c r="A13" s="56"/>
      <c r="B13" s="205" t="s">
        <v>199</v>
      </c>
      <c r="C13" s="178"/>
      <c r="D13" s="179"/>
      <c r="E13" s="56"/>
    </row>
    <row r="14" spans="1:5" x14ac:dyDescent="0.25">
      <c r="A14" s="56"/>
      <c r="B14" s="53" t="s">
        <v>200</v>
      </c>
      <c r="C14" s="180">
        <v>1660000</v>
      </c>
      <c r="D14" s="181" t="s">
        <v>0</v>
      </c>
      <c r="E14" s="56"/>
    </row>
    <row r="15" spans="1:5" x14ac:dyDescent="0.25">
      <c r="A15" s="56"/>
      <c r="B15" s="54" t="s">
        <v>35</v>
      </c>
      <c r="C15" s="55">
        <f>C14</f>
        <v>1660000</v>
      </c>
      <c r="D15" s="54" t="s">
        <v>0</v>
      </c>
      <c r="E15" s="56"/>
    </row>
    <row r="16" spans="1:5" x14ac:dyDescent="0.25">
      <c r="A16" s="56"/>
      <c r="B16" s="56"/>
      <c r="C16" s="56"/>
      <c r="D16" s="176"/>
      <c r="E16" s="56"/>
    </row>
    <row r="17" spans="1:5" x14ac:dyDescent="0.25">
      <c r="A17" s="56"/>
      <c r="B17" s="56"/>
      <c r="C17" s="56"/>
      <c r="D17" s="176"/>
      <c r="E17" s="56"/>
    </row>
    <row r="18" spans="1:5" ht="38.25" customHeight="1" x14ac:dyDescent="0.25">
      <c r="A18" s="56"/>
      <c r="B18" s="261" t="s">
        <v>140</v>
      </c>
      <c r="C18" s="262"/>
      <c r="D18" s="263"/>
      <c r="E18" s="56"/>
    </row>
    <row r="19" spans="1:5" x14ac:dyDescent="0.25">
      <c r="A19" s="56"/>
      <c r="B19" s="53" t="s">
        <v>70</v>
      </c>
      <c r="C19" s="51">
        <v>10000</v>
      </c>
      <c r="D19" s="181" t="s">
        <v>0</v>
      </c>
      <c r="E19" s="56"/>
    </row>
    <row r="20" spans="1:5" x14ac:dyDescent="0.25">
      <c r="A20" s="56"/>
      <c r="B20" s="53" t="s">
        <v>14</v>
      </c>
      <c r="C20" s="51">
        <v>30000</v>
      </c>
      <c r="D20" s="181" t="s">
        <v>0</v>
      </c>
      <c r="E20" s="56"/>
    </row>
    <row r="21" spans="1:5" x14ac:dyDescent="0.25">
      <c r="A21" s="56"/>
      <c r="B21" s="54" t="s">
        <v>35</v>
      </c>
      <c r="C21" s="55">
        <f>SUM(C19:C20)</f>
        <v>40000</v>
      </c>
      <c r="D21" s="54" t="s">
        <v>0</v>
      </c>
      <c r="E21" s="56"/>
    </row>
    <row r="22" spans="1:5" x14ac:dyDescent="0.25">
      <c r="A22" s="56"/>
      <c r="B22" s="56"/>
      <c r="C22" s="182"/>
      <c r="D22" s="183"/>
      <c r="E22" s="56"/>
    </row>
    <row r="23" spans="1:5" x14ac:dyDescent="0.25">
      <c r="A23" s="56"/>
      <c r="B23" s="56"/>
      <c r="C23" s="182"/>
      <c r="D23" s="183"/>
      <c r="E23" s="56"/>
    </row>
    <row r="24" spans="1:5" ht="42" customHeight="1" x14ac:dyDescent="0.25">
      <c r="A24" s="56"/>
      <c r="B24" s="264" t="s">
        <v>141</v>
      </c>
      <c r="C24" s="265"/>
      <c r="D24" s="266"/>
      <c r="E24" s="56"/>
    </row>
    <row r="25" spans="1:5" x14ac:dyDescent="0.25">
      <c r="A25" s="56"/>
      <c r="B25" s="108" t="s">
        <v>142</v>
      </c>
      <c r="C25" s="19">
        <v>2556765</v>
      </c>
      <c r="D25" s="58" t="s">
        <v>0</v>
      </c>
      <c r="E25" s="56"/>
    </row>
    <row r="26" spans="1:5" x14ac:dyDescent="0.25">
      <c r="A26" s="56"/>
      <c r="B26" s="108" t="s">
        <v>143</v>
      </c>
      <c r="C26" s="40">
        <v>1803950</v>
      </c>
      <c r="D26" s="58" t="s">
        <v>0</v>
      </c>
      <c r="E26" s="56"/>
    </row>
    <row r="27" spans="1:5" x14ac:dyDescent="0.25">
      <c r="A27" s="56"/>
      <c r="B27" s="28" t="s">
        <v>144</v>
      </c>
      <c r="C27" s="55">
        <f>C25-C26</f>
        <v>752815</v>
      </c>
      <c r="D27" s="28" t="s">
        <v>0</v>
      </c>
      <c r="E27" s="56"/>
    </row>
    <row r="28" spans="1:5" x14ac:dyDescent="0.25">
      <c r="A28" s="56"/>
      <c r="B28" s="56"/>
      <c r="C28" s="56"/>
      <c r="D28" s="176"/>
      <c r="E28" s="56"/>
    </row>
    <row r="29" spans="1:5" x14ac:dyDescent="0.25">
      <c r="A29" s="56"/>
      <c r="B29" s="56"/>
      <c r="C29" s="56"/>
      <c r="D29" s="176"/>
      <c r="E29" s="56"/>
    </row>
    <row r="30" spans="1:5" x14ac:dyDescent="0.25">
      <c r="A30" s="56"/>
      <c r="B30" s="56"/>
      <c r="C30" s="56"/>
      <c r="D30" s="176"/>
      <c r="E30" s="56"/>
    </row>
    <row r="31" spans="1:5" hidden="1" x14ac:dyDescent="0.25"/>
    <row r="32" spans="1:5" hidden="1" x14ac:dyDescent="0.25"/>
    <row r="33" spans="1:5" hidden="1" x14ac:dyDescent="0.25"/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>
      <c r="A38" s="185"/>
      <c r="B38" s="185"/>
      <c r="C38" s="185"/>
      <c r="D38" s="186"/>
      <c r="E38" s="185"/>
    </row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8:D18"/>
    <mergeCell ref="B24:D2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2015-09-27T19:17:03Z</dcterms:modified>
</cp:coreProperties>
</file>