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27" i="7" l="1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C11" i="4" l="1"/>
  <c r="F9" i="2" l="1"/>
  <c r="F10" i="2"/>
  <c r="F11" i="2"/>
  <c r="F12" i="2"/>
  <c r="F13" i="2"/>
  <c r="F14" i="2"/>
  <c r="F15" i="2"/>
  <c r="F16" i="2"/>
  <c r="C25" i="8" l="1"/>
  <c r="E31" i="19" l="1"/>
  <c r="C36" i="19" l="1"/>
  <c r="E36" i="19" s="1"/>
  <c r="F2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2" l="1"/>
  <c r="C9" i="12" l="1"/>
  <c r="C11" i="12" s="1"/>
  <c r="C31" i="8" s="1"/>
  <c r="E31" i="8" s="1"/>
  <c r="F8" i="2" l="1"/>
  <c r="F8" i="7"/>
  <c r="F28" i="7" s="1"/>
  <c r="F18" i="2" l="1"/>
  <c r="C9" i="10" s="1"/>
  <c r="C15" i="11" l="1"/>
  <c r="C28" i="8" s="1"/>
  <c r="C17" i="4"/>
  <c r="C26" i="8" s="1"/>
  <c r="C28" i="3"/>
  <c r="C24" i="8" s="1"/>
  <c r="F30" i="7"/>
  <c r="C18" i="8" s="1"/>
  <c r="C22" i="3"/>
  <c r="C23" i="8" s="1"/>
  <c r="C11" i="3"/>
  <c r="C21" i="8" s="1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<sst xmlns="http://schemas.openxmlformats.org/spreadsheetml/2006/main" count="433" uniqueCount="210">
  <si>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</si>
  <si>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</si>
  <si>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</si>
  <si>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</si>
  <si>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</si>
  <si>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</si>
  <si>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</si>
  <si>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</si>
  <si>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</si>
  <si>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</si>
  <si>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</si>
  <si>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</si>
  <si>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</si>
  <si>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</si>
  <si>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</si>
  <si>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</si>
  <si>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</si>
  <si>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</si>
  <si>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</si>
  <si>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</si>
  <si>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</si>
  <si>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</si>
  <si>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</si>
  <si>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</si>
  <si>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</si>
  <si>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</si>
  <si>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</si>
  <si>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</si>
  <si>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</si>
  <si>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</si>
  <si>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</si>
  <si>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</si>
  <si>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</si>
  <si>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</si>
  <si>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</si>
  <si>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</si>
  <si>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</si>
  <si>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</si>
  <si>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</si>
  <si>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</si>
  <si>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</si>
  <si>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</si>
  <si>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</si>
  <si>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</si>
  <si>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</si>
  <si>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</si>
  <si>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</si>
  <si>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</si>
  <si>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</si>
  <si>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</si>
  <si>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</si>
  <si>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</si>
  <si>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</si>
  <si>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</si>
  <si>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</si>
  <si>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</si>
  <si>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</si>
  <si>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</si>
  <si>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</si>
  <si>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</si>
  <si>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</si>
  <si>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</si>
  <si>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</si>
  <si>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</si>
  <si>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</si>
  <si>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</si>
  <si>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</si>
  <si>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</si>
  <si>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</si>
  <si>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</si>
  <si>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</si>
  <si>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</si>
  <si>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</si>
  <si>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</si>
  <si>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</si>
  <si>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</si>
  <si>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</si>
  <si>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</si>
  <si>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</si>
  <si>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</si>
  <si>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</si>
  <si>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</si>
  <si>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</si>
  <si>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</si>
  <si>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</si>
  <si>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</si>
  <si>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</si>
  <si>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</si>
  <si>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</si>
  <si>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</si>
  <si>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</si>
  <si>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</si>
  <si>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</si>
  <si>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</si>
  <si>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</si>
  <si>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</si>
  <si>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</si>
  <si>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</si>
  <si>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</si>
  <si>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</si>
  <si>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</si>
  <si>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</si>
  <si>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</si>
  <si>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</si>
  <si>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</si>
  <si>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</si>
  <si>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</si>
  <si>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</si>
  <si>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</si>
  <si>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</si>
  <si>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</si>
  <si>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</si>
  <si>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</si>
  <si>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</si>
  <si>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</si>
  <si>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</si>
  <si>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</si>
  <si>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</si>
  <si>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</si>
  <si>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</si>
  <si>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</si>
  <si>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</si>
  <si>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</si>
  <si>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</si>
  <si>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</si>
  <si>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</si>
  <si>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</si>
  <si>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</si>
  <si>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</si>
  <si>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</si>
  <si>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</si>
  <si>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</si>
  <si>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</si>
  <si>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</si>
  <si>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</si>
  <si>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</si>
  <si>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</si>
  <si>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</si>
  <si>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</si>
  <si>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</si>
  <si>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</si>
  <si>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</si>
  <si>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</si>
  <si>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</si>
  <si>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</si>
  <si>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</si>
  <si>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</si>
  <si>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</si>
  <si>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</si>
  <si>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</si>
  <si>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</si>
  <si>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</si>
  <si>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</si>
  <si>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</si>
  <si>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</si>
  <si>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</si>
  <si>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</si>
  <si>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</si>
  <si>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</si>
  <si>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</si>
  <si>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</si>
  <si>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</si>
  <si>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</si>
  <si>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</si>
  <si>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</si>
  <si>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</si>
  <si>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</si>
  <si>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</si>
  <si>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</si>
  <si>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</si>
  <si>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</si>
  <si>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</si>
  <si>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</si>
  <si>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</si>
  <si>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</si>
  <si>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</si>
  <si>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</si>
  <si>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</si>
  <si>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</si>
  <si>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</si>
  <si>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</si>
  <si>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</si>
  <si>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</si>
  <si>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Boring (inkl. etablering, forerør, filter og prøvepumpning)</t>
  </si>
  <si>
    <t>30</t>
  </si>
  <si>
    <t xml:space="preserve">Afregningsmålere, mekaniske </t>
  </si>
  <si>
    <t>8</t>
  </si>
  <si>
    <t>Køretøjer, personbil</t>
  </si>
  <si>
    <t>5</t>
  </si>
  <si>
    <t>SMS-service</t>
  </si>
  <si>
    <t>Kvalitetssikring</t>
  </si>
  <si>
    <t>Vandbesparende tiltag</t>
  </si>
  <si>
    <t>Anvendelse af alternativ energi til egen produktion</t>
  </si>
  <si>
    <t>Inspektionsbrønd, Konstruktioner</t>
  </si>
  <si>
    <t>Pumpestation (inkl. evt. hydrofor)/trykforøger, Konstruktioner</t>
  </si>
  <si>
    <t>Ø110 mm &lt; Ledningsnet ≤ Ø 250 mm</t>
  </si>
  <si>
    <t>Beluftningsanlæg, ika-beluftning, Kontruktioner</t>
  </si>
  <si>
    <t>Etageareal vandbehandlingsbygning</t>
  </si>
  <si>
    <t>SRO-anlæg, vandværk</t>
  </si>
  <si>
    <t>Garage og rørlager</t>
  </si>
  <si>
    <t>Beluftningsanlæg, bundbeluftbning, Kontruktioner</t>
  </si>
  <si>
    <t>Beluftningsanlæg, ika-beluftning, Mek./EL</t>
  </si>
  <si>
    <t>Tjenestemandspensioner</t>
  </si>
  <si>
    <t>Ejendomsskatter</t>
  </si>
  <si>
    <t>Selskabsskatter</t>
  </si>
  <si>
    <t>Tillæg for afgift for ledningsført vand i 2016</t>
  </si>
  <si>
    <t>Afgift for ledningsført vand</t>
  </si>
  <si>
    <t>Lemvig Vand &amp; Spildevand AS</t>
  </si>
  <si>
    <t>V120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</si>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</sst>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Lemvig Vand &amp; Spildevand AS</v>
      </c>
      <c r="B1" s="56"/>
      <c r="C1" s="56"/>
      <c r="D1" s="56"/>
      <c r="E1" s="56"/>
    </row>
    <row r="2" spans="1:5" x14ac:dyDescent="0.25">
      <c r="A2" s="220" t="str">
        <f>'1. Forside'!A2</f>
        <v>V120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35000</v>
      </c>
      <c r="D7" s="190" t="s">
        <v>0</v>
      </c>
      <c r="E7" s="56"/>
    </row>
    <row r="8" spans="1:5" x14ac:dyDescent="0.25">
      <c r="A8" s="56"/>
      <c r="B8" s="212" t="s">
        <v>190</v>
      </c>
      <c r="C8" s="51">
        <v>350000</v>
      </c>
      <c r="D8" s="190" t="s">
        <v>0</v>
      </c>
      <c r="E8" s="56"/>
    </row>
    <row r="9" spans="1:5" x14ac:dyDescent="0.25">
      <c r="A9" s="56"/>
      <c r="B9" s="212" t="s">
        <v>191</v>
      </c>
      <c r="C9" s="51">
        <v>350000</v>
      </c>
      <c r="D9" s="190" t="s">
        <v>0</v>
      </c>
      <c r="E9" s="56"/>
    </row>
    <row r="10" spans="1:5" x14ac:dyDescent="0.25">
      <c r="A10" s="56"/>
      <c r="B10" s="212" t="s">
        <v>192</v>
      </c>
      <c r="C10" s="51">
        <v>250000</v>
      </c>
      <c r="D10" s="190" t="s">
        <v>0</v>
      </c>
      <c r="E10" s="56"/>
    </row>
    <row r="11" spans="1:5" ht="13.5" customHeight="1" x14ac:dyDescent="0.25">
      <c r="A11" s="56"/>
      <c r="B11" s="54" t="s">
        <v>36</v>
      </c>
      <c r="C11" s="55">
        <f>SUM(C7:C10)</f>
        <v>985000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312957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785000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-472043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Lemvig Vand &amp; Spildevand AS</v>
      </c>
      <c r="B1" s="26"/>
      <c r="C1" s="26"/>
      <c r="D1" s="26"/>
      <c r="E1" s="26"/>
    </row>
    <row r="2" spans="1:5" x14ac:dyDescent="0.25">
      <c r="A2" s="221" t="str">
        <f>'1. Forside'!A2</f>
        <v>V120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102500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102500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103054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73054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Lemvig Vand &amp; Spildevand AS</v>
      </c>
      <c r="B1" s="26"/>
      <c r="C1" s="26"/>
      <c r="D1" s="26"/>
      <c r="E1" s="26"/>
    </row>
    <row r="2" spans="1:5" x14ac:dyDescent="0.25">
      <c r="A2" s="221" t="str">
        <f>'1. Forside'!A2</f>
        <v>V120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720429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390728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329701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65940.2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Lemvig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35445956.705581293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10027471.048500441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415505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365847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235667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11044490.048500441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272039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272039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-502853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-5212031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-927250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-6642134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4674395.048500441</v>
      </c>
      <c r="D27" s="79" t="s">
        <v>0</v>
      </c>
      <c r="E27" s="10">
        <f>IF(C27&lt;0,0,-C27)</f>
        <v>-4674395.048500441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5021489</v>
      </c>
      <c r="D29" s="79" t="s">
        <v>0</v>
      </c>
      <c r="E29" s="10">
        <f>-C29</f>
        <v>-5021489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24831351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24831351</v>
      </c>
      <c r="D36" s="79" t="s">
        <v>0</v>
      </c>
      <c r="E36" s="10">
        <f>-C36</f>
        <v>-24831351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918721.6570808515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Lemvig Vand &amp;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V120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2934808</v>
      </c>
      <c r="D7" s="222" t="s">
        <v>0</v>
      </c>
      <c r="E7" s="223">
        <v>1909296.821895279</v>
      </c>
      <c r="F7" s="222" t="s">
        <v>0</v>
      </c>
      <c r="G7" s="223">
        <v>1618572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870110</v>
      </c>
      <c r="D9" s="222" t="s">
        <v>0</v>
      </c>
      <c r="E9" s="224">
        <v>571078</v>
      </c>
      <c r="F9" s="222" t="s">
        <v>0</v>
      </c>
      <c r="G9" s="224">
        <v>5021489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2064698</v>
      </c>
      <c r="D11" s="226" t="s">
        <v>0</v>
      </c>
      <c r="E11" s="55">
        <f>C11+E7-E8-E9</f>
        <v>3402916.821895279</v>
      </c>
      <c r="F11" s="226" t="s">
        <v>0</v>
      </c>
      <c r="G11" s="55">
        <f>E11+G7-G8-G9</f>
        <v>-0.17810472100973129</v>
      </c>
      <c r="H11" s="226" t="s">
        <v>0</v>
      </c>
      <c r="I11" s="55">
        <f>G11+I7-I8-I9</f>
        <v>-0.17810472100973129</v>
      </c>
      <c r="J11" s="226" t="s">
        <v>0</v>
      </c>
      <c r="K11" s="55">
        <f>K7-K8-K9+K10+I11</f>
        <v>-0.17810472100973129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Lemvig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8367950.4521325016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-31798.211718103506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8336152.2404143978</v>
      </c>
      <c r="D13" s="79" t="s">
        <v>0</v>
      </c>
      <c r="E13" s="6">
        <f>C13</f>
        <v>8336152.2404143978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9527746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209</v>
      </c>
      <c r="C16" s="14">
        <f>'6. Gennemførte investeringer'!F20</f>
        <v>841653.20500000007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49129.626666666707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investeringer'!F30</f>
        <v>784266.66666666674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11202795.498333333</v>
      </c>
      <c r="D19" s="79" t="s">
        <v>0</v>
      </c>
      <c r="E19" s="8">
        <f>C19</f>
        <v>11202795.498333333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444500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11249851.310000001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87900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281431.40000000037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985000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-472043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102500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73054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12752193.710000001</v>
      </c>
      <c r="D29" s="79" t="s">
        <v>0</v>
      </c>
      <c r="E29" s="6">
        <f>C29</f>
        <v>12752193.710000001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65940.2</v>
      </c>
      <c r="D31" s="79" t="s">
        <v>0</v>
      </c>
      <c r="E31" s="10">
        <f>C31</f>
        <v>65940.2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918721.6570808515</v>
      </c>
      <c r="D33" s="79" t="s">
        <v>0</v>
      </c>
      <c r="E33" s="12">
        <f>C33</f>
        <v>918721.6570808515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33275803.305828582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1752763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18.984770505669381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12.56641770497699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Lemvig Vand &amp; Spildevand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8367950.4521325016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8367950.4521325016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8367950.4521325016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-31798.211718103506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Lemvig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6784734.2265890324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8336152.2404143978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8367950.4521325016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250201.7185187618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Lemvig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445251216.57362372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9527746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9527746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Lemvig Vand &amp; Spildevand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76419</v>
      </c>
      <c r="F8" s="34">
        <f t="shared" ref="F8:F17" si="0">E8/D8</f>
        <v>1018.92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 t="s">
        <v>181</v>
      </c>
      <c r="D9" s="31" t="s">
        <v>182</v>
      </c>
      <c r="E9" s="32">
        <v>47897</v>
      </c>
      <c r="F9" s="34">
        <f t="shared" ref="F9:F16" si="1">E9/D9</f>
        <v>638.62666666666667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181</v>
      </c>
      <c r="D10" s="31" t="s">
        <v>184</v>
      </c>
      <c r="E10" s="32">
        <v>696917</v>
      </c>
      <c r="F10" s="34">
        <f t="shared" si="1"/>
        <v>23230.566666666666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186</v>
      </c>
      <c r="E11" s="32">
        <v>616756</v>
      </c>
      <c r="F11" s="34">
        <f t="shared" si="1"/>
        <v>77094.5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181</v>
      </c>
      <c r="D12" s="31" t="s">
        <v>182</v>
      </c>
      <c r="E12" s="32">
        <v>1398048</v>
      </c>
      <c r="F12" s="34">
        <f t="shared" si="1"/>
        <v>18640.64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 t="s">
        <v>181</v>
      </c>
      <c r="D13" s="31" t="s">
        <v>188</v>
      </c>
      <c r="E13" s="32">
        <v>391527</v>
      </c>
      <c r="F13" s="34">
        <f t="shared" si="1"/>
        <v>78305.399999999994</v>
      </c>
      <c r="G13" s="35" t="s">
        <v>0</v>
      </c>
      <c r="H13" s="26"/>
    </row>
    <row r="14" spans="1:8" s="148" customFormat="1" x14ac:dyDescent="0.25">
      <c r="A14" s="26"/>
      <c r="B14" s="29" t="s">
        <v>180</v>
      </c>
      <c r="C14" s="30" t="s">
        <v>181</v>
      </c>
      <c r="D14" s="31" t="s">
        <v>182</v>
      </c>
      <c r="E14" s="32">
        <v>1311033</v>
      </c>
      <c r="F14" s="34">
        <f t="shared" si="1"/>
        <v>17480.439999999999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 t="s">
        <v>181</v>
      </c>
      <c r="D15" s="31" t="s">
        <v>182</v>
      </c>
      <c r="E15" s="32">
        <v>1112545</v>
      </c>
      <c r="F15" s="34">
        <f t="shared" si="1"/>
        <v>14833.933333333332</v>
      </c>
      <c r="G15" s="35" t="s">
        <v>0</v>
      </c>
      <c r="H15" s="26"/>
    </row>
    <row r="16" spans="1:8" s="148" customFormat="1" x14ac:dyDescent="0.25">
      <c r="A16" s="26"/>
      <c r="B16" s="29" t="s">
        <v>180</v>
      </c>
      <c r="C16" s="30" t="s">
        <v>181</v>
      </c>
      <c r="D16" s="31" t="s">
        <v>182</v>
      </c>
      <c r="E16" s="32">
        <v>364029</v>
      </c>
      <c r="F16" s="34">
        <f t="shared" si="1"/>
        <v>4853.72</v>
      </c>
      <c r="G16" s="35" t="s">
        <v>0</v>
      </c>
      <c r="H16" s="26"/>
    </row>
    <row r="17" spans="1:8" s="148" customFormat="1" x14ac:dyDescent="0.25">
      <c r="A17" s="26"/>
      <c r="B17" s="29" t="s">
        <v>180</v>
      </c>
      <c r="C17" s="30" t="s">
        <v>181</v>
      </c>
      <c r="D17" s="31" t="s">
        <v>182</v>
      </c>
      <c r="E17" s="32">
        <v>571405</v>
      </c>
      <c r="F17" s="34">
        <f t="shared" si="0"/>
        <v>7618.7333333333336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243715.47999999998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597937.72500000009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841653.20500000007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Lemvig Vand &amp; Spildevand AS</v>
      </c>
      <c r="B1" s="162"/>
      <c r="C1" s="162"/>
      <c r="D1" s="162"/>
      <c r="E1" s="162"/>
    </row>
    <row r="2" spans="1:5" x14ac:dyDescent="0.25">
      <c r="A2" s="1" t="str">
        <f>'1. Forside'!A2</f>
        <v>V120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82468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355833.33333333326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243715.47999999998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49129.626666666707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showWhiteSpace="0"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Lemvig Vand &amp; Spildevand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193</v>
      </c>
      <c r="C8" s="30">
        <v>2015</v>
      </c>
      <c r="D8" s="31">
        <v>50</v>
      </c>
      <c r="E8" s="32">
        <v>800000</v>
      </c>
      <c r="F8" s="45">
        <f>E8/D8</f>
        <v>16000</v>
      </c>
      <c r="G8" s="35" t="s">
        <v>0</v>
      </c>
      <c r="H8" s="26"/>
    </row>
    <row r="9" spans="1:8" s="148" customFormat="1" x14ac:dyDescent="0.25">
      <c r="A9" s="26"/>
      <c r="B9" s="29" t="s">
        <v>194</v>
      </c>
      <c r="C9" s="30">
        <v>2015</v>
      </c>
      <c r="D9" s="31">
        <v>50</v>
      </c>
      <c r="E9" s="32">
        <v>600000</v>
      </c>
      <c r="F9" s="45">
        <f t="shared" ref="F9:F26" si="0">E9/D9</f>
        <v>12000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>
        <v>2015</v>
      </c>
      <c r="D10" s="31">
        <v>75</v>
      </c>
      <c r="E10" s="32">
        <v>350000</v>
      </c>
      <c r="F10" s="45">
        <f t="shared" si="0"/>
        <v>4666.666666666667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2015</v>
      </c>
      <c r="D11" s="31">
        <v>75</v>
      </c>
      <c r="E11" s="32">
        <v>500000</v>
      </c>
      <c r="F11" s="45">
        <f t="shared" si="0"/>
        <v>6666.666666666667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>
        <v>2015</v>
      </c>
      <c r="D12" s="31">
        <v>50</v>
      </c>
      <c r="E12" s="32">
        <v>1000000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>
        <v>2015</v>
      </c>
      <c r="D13" s="31">
        <v>75</v>
      </c>
      <c r="E13" s="32">
        <v>500000</v>
      </c>
      <c r="F13" s="45">
        <f t="shared" si="0"/>
        <v>6666.666666666667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2015</v>
      </c>
      <c r="D14" s="31">
        <v>5</v>
      </c>
      <c r="E14" s="32">
        <v>550000</v>
      </c>
      <c r="F14" s="45">
        <f t="shared" si="0"/>
        <v>110000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2015</v>
      </c>
      <c r="D15" s="31">
        <v>8</v>
      </c>
      <c r="E15" s="32">
        <v>2700000</v>
      </c>
      <c r="F15" s="45">
        <f t="shared" si="0"/>
        <v>337500</v>
      </c>
      <c r="G15" s="35" t="s">
        <v>0</v>
      </c>
      <c r="H15" s="26"/>
    </row>
    <row r="16" spans="1:8" s="148" customFormat="1" x14ac:dyDescent="0.25">
      <c r="A16" s="26"/>
      <c r="B16" s="29" t="s">
        <v>198</v>
      </c>
      <c r="C16" s="30">
        <v>2015</v>
      </c>
      <c r="D16" s="31">
        <v>10</v>
      </c>
      <c r="E16" s="32">
        <v>200000</v>
      </c>
      <c r="F16" s="45">
        <f t="shared" si="0"/>
        <v>20000</v>
      </c>
      <c r="G16" s="35" t="s">
        <v>0</v>
      </c>
      <c r="H16" s="26"/>
    </row>
    <row r="17" spans="1:8" s="148" customFormat="1" x14ac:dyDescent="0.25">
      <c r="A17" s="26"/>
      <c r="B17" s="29" t="s">
        <v>199</v>
      </c>
      <c r="C17" s="30">
        <v>2015</v>
      </c>
      <c r="D17" s="31">
        <v>75</v>
      </c>
      <c r="E17" s="32">
        <v>500000</v>
      </c>
      <c r="F17" s="45">
        <f t="shared" si="0"/>
        <v>6666.666666666667</v>
      </c>
      <c r="G17" s="35" t="s">
        <v>0</v>
      </c>
      <c r="H17" s="26"/>
    </row>
    <row r="18" spans="1:8" s="148" customFormat="1" x14ac:dyDescent="0.25">
      <c r="A18" s="26"/>
      <c r="B18" s="29" t="s">
        <v>180</v>
      </c>
      <c r="C18" s="30">
        <v>2015</v>
      </c>
      <c r="D18" s="31">
        <v>75</v>
      </c>
      <c r="E18" s="32">
        <v>10000</v>
      </c>
      <c r="F18" s="45">
        <f t="shared" si="0"/>
        <v>133.33333333333334</v>
      </c>
      <c r="G18" s="35" t="s">
        <v>0</v>
      </c>
      <c r="H18" s="26"/>
    </row>
    <row r="19" spans="1:8" s="148" customFormat="1" x14ac:dyDescent="0.25">
      <c r="A19" s="26"/>
      <c r="B19" s="29" t="s">
        <v>180</v>
      </c>
      <c r="C19" s="30">
        <v>2015</v>
      </c>
      <c r="D19" s="31">
        <v>75</v>
      </c>
      <c r="E19" s="32">
        <v>10000</v>
      </c>
      <c r="F19" s="45">
        <f t="shared" si="0"/>
        <v>133.33333333333334</v>
      </c>
      <c r="G19" s="35" t="s">
        <v>0</v>
      </c>
      <c r="H19" s="26"/>
    </row>
    <row r="20" spans="1:8" s="148" customFormat="1" x14ac:dyDescent="0.25">
      <c r="A20" s="26"/>
      <c r="B20" s="29" t="s">
        <v>180</v>
      </c>
      <c r="C20" s="30">
        <v>2015</v>
      </c>
      <c r="D20" s="31">
        <v>75</v>
      </c>
      <c r="E20" s="32">
        <v>600000</v>
      </c>
      <c r="F20" s="45">
        <f t="shared" si="0"/>
        <v>8000</v>
      </c>
      <c r="G20" s="35" t="s">
        <v>0</v>
      </c>
      <c r="H20" s="26"/>
    </row>
    <row r="21" spans="1:8" s="148" customFormat="1" x14ac:dyDescent="0.25">
      <c r="A21" s="26"/>
      <c r="B21" s="29" t="s">
        <v>180</v>
      </c>
      <c r="C21" s="30">
        <v>2015</v>
      </c>
      <c r="D21" s="31">
        <v>75</v>
      </c>
      <c r="E21" s="32">
        <v>600000</v>
      </c>
      <c r="F21" s="45">
        <f t="shared" si="0"/>
        <v>8000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>
        <v>2015</v>
      </c>
      <c r="D22" s="31">
        <v>50</v>
      </c>
      <c r="E22" s="32">
        <v>400000</v>
      </c>
      <c r="F22" s="45">
        <f t="shared" si="0"/>
        <v>8000</v>
      </c>
      <c r="G22" s="35" t="s">
        <v>0</v>
      </c>
      <c r="H22" s="26"/>
    </row>
    <row r="23" spans="1:8" s="148" customFormat="1" x14ac:dyDescent="0.25">
      <c r="A23" s="26"/>
      <c r="B23" s="29" t="s">
        <v>180</v>
      </c>
      <c r="C23" s="30">
        <v>2016</v>
      </c>
      <c r="D23" s="31">
        <v>75</v>
      </c>
      <c r="E23" s="32">
        <v>500000</v>
      </c>
      <c r="F23" s="45">
        <f t="shared" si="0"/>
        <v>6666.666666666667</v>
      </c>
      <c r="G23" s="35" t="s">
        <v>0</v>
      </c>
      <c r="H23" s="26"/>
    </row>
    <row r="24" spans="1:8" s="148" customFormat="1" x14ac:dyDescent="0.25">
      <c r="A24" s="26"/>
      <c r="B24" s="29" t="s">
        <v>180</v>
      </c>
      <c r="C24" s="30">
        <v>2016</v>
      </c>
      <c r="D24" s="31">
        <v>75</v>
      </c>
      <c r="E24" s="32">
        <v>300000</v>
      </c>
      <c r="F24" s="45">
        <f t="shared" si="0"/>
        <v>4000</v>
      </c>
      <c r="G24" s="35" t="s">
        <v>0</v>
      </c>
      <c r="H24" s="26"/>
    </row>
    <row r="25" spans="1:8" s="148" customFormat="1" x14ac:dyDescent="0.25">
      <c r="A25" s="26"/>
      <c r="B25" s="29" t="s">
        <v>185</v>
      </c>
      <c r="C25" s="30">
        <v>2016</v>
      </c>
      <c r="D25" s="31">
        <v>8</v>
      </c>
      <c r="E25" s="32">
        <v>500000</v>
      </c>
      <c r="F25" s="45">
        <f t="shared" si="0"/>
        <v>62500</v>
      </c>
      <c r="G25" s="35" t="s">
        <v>0</v>
      </c>
      <c r="H25" s="26"/>
    </row>
    <row r="26" spans="1:8" s="148" customFormat="1" x14ac:dyDescent="0.25">
      <c r="A26" s="26"/>
      <c r="B26" s="29" t="s">
        <v>195</v>
      </c>
      <c r="C26" s="30">
        <v>2016</v>
      </c>
      <c r="D26" s="31">
        <v>75</v>
      </c>
      <c r="E26" s="32">
        <v>5000000</v>
      </c>
      <c r="F26" s="45">
        <f t="shared" si="0"/>
        <v>66666.666666666672</v>
      </c>
      <c r="G26" s="35" t="s">
        <v>0</v>
      </c>
      <c r="H26" s="26"/>
    </row>
    <row r="27" spans="1:8" s="148" customFormat="1" x14ac:dyDescent="0.25">
      <c r="A27" s="26"/>
      <c r="B27" s="29" t="s">
        <v>201</v>
      </c>
      <c r="C27" s="30">
        <v>2016</v>
      </c>
      <c r="D27" s="31">
        <v>25</v>
      </c>
      <c r="E27" s="32">
        <v>2000000</v>
      </c>
      <c r="F27" s="45">
        <f>E27/D27</f>
        <v>80000</v>
      </c>
      <c r="G27" s="35" t="s">
        <v>0</v>
      </c>
      <c r="H27" s="26"/>
    </row>
    <row r="28" spans="1:8" s="148" customFormat="1" x14ac:dyDescent="0.25">
      <c r="A28" s="26"/>
      <c r="B28" s="109" t="s">
        <v>72</v>
      </c>
      <c r="C28" s="165"/>
      <c r="D28" s="166"/>
      <c r="E28" s="167"/>
      <c r="F28" s="46">
        <f>SUMIF(C8:C27,"2015",F8:F27)</f>
        <v>564433.33333333337</v>
      </c>
      <c r="G28" s="47" t="s">
        <v>0</v>
      </c>
      <c r="H28" s="26"/>
    </row>
    <row r="29" spans="1:8" s="148" customFormat="1" x14ac:dyDescent="0.25">
      <c r="A29" s="26"/>
      <c r="B29" s="107" t="s">
        <v>130</v>
      </c>
      <c r="C29" s="168"/>
      <c r="D29" s="169"/>
      <c r="E29" s="170"/>
      <c r="F29" s="46">
        <f>SUMIF(C8:C27,"2016",F8:F27)</f>
        <v>219833.33333333334</v>
      </c>
      <c r="G29" s="47" t="s">
        <v>0</v>
      </c>
      <c r="H29" s="26"/>
    </row>
    <row r="30" spans="1:8" s="148" customFormat="1" x14ac:dyDescent="0.25">
      <c r="A30" s="26"/>
      <c r="B30" s="50" t="s">
        <v>36</v>
      </c>
      <c r="C30" s="171"/>
      <c r="D30" s="172"/>
      <c r="E30" s="172"/>
      <c r="F30" s="48">
        <f>F28+F29</f>
        <v>784266.66666666674</v>
      </c>
      <c r="G30" s="49" t="s">
        <v>0</v>
      </c>
      <c r="H30" s="26"/>
    </row>
    <row r="31" spans="1:8" s="148" customFormat="1" x14ac:dyDescent="0.25">
      <c r="A31" s="26"/>
      <c r="B31" s="26"/>
      <c r="C31" s="164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164"/>
      <c r="D32" s="26"/>
      <c r="E32" s="26"/>
      <c r="F32" s="26"/>
      <c r="G32" s="26"/>
      <c r="H32" s="26"/>
    </row>
    <row r="33" spans="1:8" s="148" customFormat="1" x14ac:dyDescent="0.25">
      <c r="A33" s="26"/>
      <c r="B33" s="26"/>
      <c r="C33" s="164"/>
      <c r="D33" s="26"/>
      <c r="E33" s="26"/>
      <c r="F33" s="173"/>
      <c r="G33" s="173"/>
      <c r="H33" s="26"/>
    </row>
    <row r="34" spans="1:8" s="148" customFormat="1" hidden="1" x14ac:dyDescent="0.25">
      <c r="C34" s="174"/>
    </row>
    <row r="35" spans="1:8" s="148" customFormat="1" hidden="1" x14ac:dyDescent="0.25">
      <c r="C35" s="174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t="12" hidden="1" customHeight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Lemvig Vand &amp; Spildevand AS</v>
      </c>
      <c r="B1" s="56"/>
      <c r="C1" s="56"/>
      <c r="D1" s="176"/>
      <c r="E1" s="56"/>
    </row>
    <row r="2" spans="1:5" x14ac:dyDescent="0.25">
      <c r="A2" s="220" t="str">
        <f>'1. Forside'!A2</f>
        <v>V120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18000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35000</v>
      </c>
      <c r="D9" s="181" t="s">
        <v>0</v>
      </c>
      <c r="E9" s="56"/>
    </row>
    <row r="10" spans="1:5" x14ac:dyDescent="0.25">
      <c r="A10" s="56"/>
      <c r="B10" s="206" t="s">
        <v>204</v>
      </c>
      <c r="C10" s="51">
        <v>375000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444500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205</v>
      </c>
      <c r="C14" s="178"/>
      <c r="D14" s="179"/>
      <c r="E14" s="56"/>
    </row>
    <row r="15" spans="1:5" x14ac:dyDescent="0.25">
      <c r="A15" s="56"/>
      <c r="B15" s="53" t="s">
        <v>206</v>
      </c>
      <c r="C15" s="180">
        <v>11249851.310000001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11249851.310000001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78400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9500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87900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11018876.4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10737445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281431.40000000037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2015-05-28T08:58:20Z</cp:lastPrinted>
  <dcterms:created xsi:type="dcterms:W3CDTF">2014-01-17T08:54:17Z</dcterms:created>
  <dcterms:modified xsi:type="dcterms:W3CDTF">2015-10-09T09:06:57Z</dcterms:modified>
</cp:coreProperties>
</file>