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2825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E31" i="19" l="1"/>
  <c r="C36" i="19" l="1"/>
  <c r="E36" i="19" s="1"/>
  <c r="F10" i="7" l="1"/>
  <c r="F9" i="7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3" i="3"/>
  <c r="C22" i="8" s="1"/>
  <c r="C13" i="15"/>
  <c r="C15" i="15" s="1"/>
  <c r="C11" i="8" s="1"/>
  <c r="C14" i="16"/>
  <c r="C8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11" i="12" s="1"/>
  <c r="C31" i="8" s="1"/>
  <c r="E31" i="8" s="1"/>
  <c r="F8" i="2" l="1"/>
  <c r="F9" i="2" l="1"/>
  <c r="C9" i="10" s="1"/>
  <c r="C15" i="11" l="1"/>
  <c r="C28" i="8" s="1"/>
  <c r="C14" i="4"/>
  <c r="C26" i="8" s="1"/>
  <c r="C25" i="3"/>
  <c r="C24" i="8" s="1"/>
  <c r="F11" i="7"/>
  <c r="C18" i="8" s="1"/>
  <c r="C19" i="3"/>
  <c r="C23" i="8" s="1"/>
  <c r="C8" i="3"/>
  <c r="C21" i="8" s="1"/>
  <c r="C8" i="4"/>
  <c r="C25" i="8" s="1"/>
  <c r="C10" i="10"/>
  <c r="C17" i="8" s="1"/>
  <c r="C19" i="8" s="1"/>
  <c r="E19" i="8" s="1"/>
  <c r="F11" i="2"/>
  <c r="C16" i="8" s="1"/>
  <c r="C29" i="8" l="1"/>
  <c r="E29" i="8" s="1"/>
  <c r="E35" i="8" s="1"/>
  <c r="E38" i="8" s="1"/>
  <c r="A1" i="8"/>
  <c r="E37" i="8" l="1"/>
</calcChain>
</file>

<file path=xl/sharedStrings.xml><?xml version="1.0" encoding="utf-8"?>
<sst xmlns="http://schemas.openxmlformats.org/spreadsheetml/2006/main" count="346" uniqueCount="189">
  <si>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</si>
  <si>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</si>
  <si>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</si>
  <si>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</si>
  <si>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</si>
  <si>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</si>
  <si>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</si>
  <si>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</si>
  <si>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</si>
  <si>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</si>
  <si>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</si>
  <si>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</si>
  <si>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</si>
  <si>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</si>
  <si>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</si>
  <si>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</si>
  <si>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</si>
  <si>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</si>
  <si>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</si>
  <si>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</si>
  <si>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</si>
  <si>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</si>
  <si>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</si>
  <si>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</si>
  <si>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</si>
  <si>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</si>
  <si>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</si>
  <si>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</si>
  <si>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</si>
  <si>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</si>
  <si>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</si>
  <si>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</si>
  <si>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</si>
  <si>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</si>
  <si>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</si>
  <si>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</si>
  <si>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</si>
  <si>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</si>
  <si>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</si>
  <si>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</si>
  <si>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</si>
  <si>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</si>
  <si>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</si>
  <si>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</si>
  <si>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</si>
  <si>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</si>
  <si>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</si>
  <si>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</si>
  <si>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</si>
  <si>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</si>
  <si>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</si>
  <si>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</si>
  <si>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</si>
  <si>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</si>
  <si>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</si>
  <si>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</si>
  <si>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</si>
  <si>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</si>
  <si>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</si>
  <si>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</si>
  <si>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</si>
  <si>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</si>
  <si>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</si>
  <si>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</si>
  <si>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</si>
  <si>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</si>
  <si>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</si>
  <si>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</si>
  <si>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</si>
  <si>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</si>
  <si>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</si>
  <si>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</si>
  <si>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</si>
  <si>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</si>
  <si>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</si>
  <si>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</si>
  <si>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</si>
  <si>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</si>
  <si>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</si>
  <si>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</si>
  <si>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</si>
  <si>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</si>
  <si>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</si>
  <si>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</si>
  <si>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</si>
  <si>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</si>
  <si>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</si>
  <si>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</si>
  <si>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</si>
  <si>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</si>
  <si>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</si>
  <si>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</si>
  <si>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</si>
  <si>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</si>
  <si>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</si>
  <si>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</si>
  <si>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</si>
  <si>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</si>
  <si>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</si>
  <si>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</si>
  <si>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</si>
  <si>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</si>
  <si>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</si>
  <si>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</si>
  <si>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</si>
  <si>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</si>
  <si>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</si>
  <si>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</si>
  <si>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</si>
  <si>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</si>
  <si>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</si>
  <si>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</si>
  <si>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</si>
  <si>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</si>
  <si>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</si>
  <si>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</si>
  <si>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</si>
  <si>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</si>
  <si>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</si>
  <si>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</si>
  <si>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</si>
  <si>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</si>
  <si>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</si>
  <si>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</si>
  <si>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</si>
  <si>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</si>
  <si>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</si>
  <si>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</si>
  <si>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</si>
  <si>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</si>
  <si>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</si>
  <si>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</si>
  <si>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</si>
  <si>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</si>
  <si>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</si>
  <si>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</si>
  <si>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</si>
  <si>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</si>
  <si>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</si>
  <si>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</si>
  <si>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</si>
  <si>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</si>
  <si>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</si>
  <si>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</si>
  <si>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</si>
  <si>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</si>
  <si>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</si>
  <si>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</si>
  <si>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</si>
  <si>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</si>
  <si>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</si>
  <si>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</si>
  <si>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</si>
  <si>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</si>
  <si>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</si>
  <si>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</si>
  <si>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</si>
  <si>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</si>
  <si>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</si>
  <si>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</si>
  <si>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</si>
  <si>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</si>
  <si>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</si>
  <si>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</si>
  <si>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</si>
  <si>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</si>
  <si>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</si>
  <si>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</si>
  <si>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</si>
  <si>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</si>
  <si>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</si>
  <si>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</si>
  <si>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</si>
  <si>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</si>
  <si>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</si>
  <si>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</si>
  <si>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</si>
  <si>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</si>
  <si>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</si>
  <si>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</si>
  <si>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</si>
  <si>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Afregningsmålere, elektroniske ≤ Ø 110mm (Qn 10)</t>
  </si>
  <si>
    <t>2014</t>
  </si>
  <si>
    <t>10</t>
  </si>
  <si>
    <t>Selskabet har ikke indberettet nogle planlagte investeringer i 2015 eller 2016</t>
  </si>
  <si>
    <t>Lille Næstved Vandværk</t>
  </si>
  <si>
    <t>V121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</si>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</sst>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185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186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3. Kontrol med indtægtsrammen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Lille Næstved Vandværk</v>
      </c>
      <c r="B1" s="56"/>
      <c r="C1" s="56"/>
      <c r="D1" s="56"/>
      <c r="E1" s="56"/>
    </row>
    <row r="2" spans="1:5" x14ac:dyDescent="0.25">
      <c r="A2" s="220" t="str">
        <f>'1. Forside'!A2</f>
        <v>V121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Lille Næstved Vandværk</v>
      </c>
      <c r="B1" s="26"/>
      <c r="C1" s="26"/>
      <c r="D1" s="26"/>
      <c r="E1" s="26"/>
    </row>
    <row r="2" spans="1:5" x14ac:dyDescent="0.25">
      <c r="A2" s="221" t="str">
        <f>'1. Forside'!A2</f>
        <v>V121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165000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165000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178998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135000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43998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Lille Næstved Vandværk</v>
      </c>
      <c r="B1" s="26"/>
      <c r="C1" s="26"/>
      <c r="D1" s="26"/>
      <c r="E1" s="26"/>
    </row>
    <row r="2" spans="1:5" x14ac:dyDescent="0.25">
      <c r="A2" s="221" t="str">
        <f>'1. Forside'!A2</f>
        <v>V121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648741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330852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317889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63577.8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topLeftCell="A2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Lille Næstved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V121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3794914.3595200335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892634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58275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10724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21333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982966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0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0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-142382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-2062986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-2205368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-1222402</v>
      </c>
      <c r="D27" s="79" t="s">
        <v>0</v>
      </c>
      <c r="E27" s="10">
        <f>IF(C27&lt;0,0,-C27)</f>
        <v>0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3110977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25.5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3110977</v>
      </c>
      <c r="D36" s="79" t="s">
        <v>0</v>
      </c>
      <c r="E36" s="10">
        <f>-C36</f>
        <v>-3110977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683937.35952003347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Lille Næstved Vandværk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V121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248422</v>
      </c>
      <c r="D7" s="222" t="s">
        <v>0</v>
      </c>
      <c r="E7" s="223">
        <v>310232</v>
      </c>
      <c r="F7" s="222" t="s">
        <v>0</v>
      </c>
      <c r="G7" s="223">
        <v>416805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-248422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248422</v>
      </c>
      <c r="D11" s="226" t="s">
        <v>0</v>
      </c>
      <c r="E11" s="55">
        <f>C11+E7-E8-E9</f>
        <v>558654</v>
      </c>
      <c r="F11" s="226" t="s">
        <v>0</v>
      </c>
      <c r="G11" s="55">
        <f>E11+G7-G8-G9</f>
        <v>975459</v>
      </c>
      <c r="H11" s="226" t="s">
        <v>0</v>
      </c>
      <c r="I11" s="55">
        <f>G11+I7-I8-I9</f>
        <v>975459</v>
      </c>
      <c r="J11" s="226" t="s">
        <v>0</v>
      </c>
      <c r="K11" s="55">
        <f>K7-K8-K9+K10+I11</f>
        <v>727037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Lille Næstved Vandværk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V121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1286836.0051086184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-4889.97681941275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-26432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1255514.0282892056</v>
      </c>
      <c r="D13" s="79" t="s">
        <v>0</v>
      </c>
      <c r="E13" s="6">
        <f>C13</f>
        <v>1255514.0282892056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682794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187</v>
      </c>
      <c r="C16" s="14">
        <f>'6. Gennemførte investeringer'!F11</f>
        <v>300609.94666666666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258453.8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investeringer'!F11</f>
        <v>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1241857.7466666666</v>
      </c>
      <c r="D19" s="79" t="s">
        <v>0</v>
      </c>
      <c r="E19" s="8">
        <f>C19</f>
        <v>1241857.7466666666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omkostninger'!C8</f>
        <v>34000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omkostninger'!C13</f>
        <v>1370000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omkostninger'!C19</f>
        <v>20500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omkostninger'!C25</f>
        <v>17381.350000000093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165000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43998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1650879.35</v>
      </c>
      <c r="D29" s="79" t="s">
        <v>0</v>
      </c>
      <c r="E29" s="6">
        <f>C29</f>
        <v>1650879.35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63577.8</v>
      </c>
      <c r="D31" s="79" t="s">
        <v>0</v>
      </c>
      <c r="E31" s="10">
        <f>C31</f>
        <v>63577.8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683937.35952003347</v>
      </c>
      <c r="D33" s="79" t="s">
        <v>0</v>
      </c>
      <c r="E33" s="12">
        <f>C33</f>
        <v>683937.35952003347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4895766.2844759058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218285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22.428322076532542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16.152123528762424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Lille Næstved Vandværk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V121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1286836.0051086184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1286836.0051086184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1286836.0051086184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-4889.97681941275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Lille Næstved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985845.06351371249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1281946.0282892056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1286836.0051086184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105728.99131479103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26432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Lille Næstved Vandværk</v>
      </c>
      <c r="B1" s="26"/>
      <c r="C1" s="26"/>
      <c r="D1" s="26"/>
      <c r="E1" s="26"/>
    </row>
    <row r="2" spans="1:5" ht="14.1" customHeight="1" x14ac:dyDescent="0.25">
      <c r="A2" s="1" t="str">
        <f>'1. Forside'!A2</f>
        <v>V121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24309485.043225825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682794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682794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Lille Næstved Vandværk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V121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2217269</v>
      </c>
      <c r="F8" s="34">
        <f t="shared" ref="F8" si="0">E8/D8</f>
        <v>221726.9</v>
      </c>
      <c r="G8" s="35" t="s">
        <v>0</v>
      </c>
      <c r="H8" s="26"/>
    </row>
    <row r="9" spans="1:8" s="148" customFormat="1" x14ac:dyDescent="0.25">
      <c r="A9" s="26"/>
      <c r="B9" s="23" t="s">
        <v>71</v>
      </c>
      <c r="C9" s="158"/>
      <c r="D9" s="158"/>
      <c r="E9" s="158"/>
      <c r="F9" s="36">
        <f>SUM(F8:F8)</f>
        <v>221726.9</v>
      </c>
      <c r="G9" s="37" t="s">
        <v>0</v>
      </c>
      <c r="H9" s="26"/>
    </row>
    <row r="10" spans="1:8" s="148" customFormat="1" x14ac:dyDescent="0.25">
      <c r="A10" s="26"/>
      <c r="B10" s="107" t="s">
        <v>132</v>
      </c>
      <c r="C10" s="159"/>
      <c r="D10" s="159"/>
      <c r="E10" s="159"/>
      <c r="F10" s="66">
        <v>78883.046666666676</v>
      </c>
      <c r="G10" s="37" t="s">
        <v>0</v>
      </c>
      <c r="H10" s="26"/>
    </row>
    <row r="11" spans="1:8" s="148" customFormat="1" x14ac:dyDescent="0.25">
      <c r="A11" s="26"/>
      <c r="B11" s="39" t="s">
        <v>68</v>
      </c>
      <c r="C11" s="160"/>
      <c r="D11" s="160"/>
      <c r="E11" s="161"/>
      <c r="F11" s="38">
        <f>F9+F10</f>
        <v>300609.94666666666</v>
      </c>
      <c r="G11" s="38" t="s">
        <v>0</v>
      </c>
      <c r="H11" s="26"/>
    </row>
    <row r="12" spans="1:8" s="148" customFormat="1" x14ac:dyDescent="0.25">
      <c r="A12" s="26"/>
      <c r="B12" s="26"/>
      <c r="C12" s="26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26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26"/>
      <c r="D14" s="26"/>
      <c r="E14" s="26"/>
      <c r="F14" s="26"/>
      <c r="G14" s="26"/>
      <c r="H14" s="26"/>
    </row>
    <row r="15" spans="1:8" s="148" customFormat="1" hidden="1" x14ac:dyDescent="0.25"/>
    <row r="16" spans="1:8" s="148" customFormat="1" hidden="1" x14ac:dyDescent="0.25"/>
    <row r="17" s="148" customFormat="1" hidden="1" x14ac:dyDescent="0.25"/>
    <row r="18" s="148" customFormat="1" ht="14.45" hidden="1" customHeight="1" x14ac:dyDescent="0.25"/>
    <row r="19" s="148" customFormat="1" ht="14.45" hidden="1" customHeight="1" x14ac:dyDescent="0.25"/>
    <row r="20" s="148" customFormat="1" ht="15" hidden="1" customHeight="1" x14ac:dyDescent="0.25"/>
    <row r="21" s="148" customFormat="1" ht="15" hidden="1" customHeight="1" x14ac:dyDescent="0.25"/>
    <row r="22" s="148" customFormat="1" ht="15" hidden="1" customHeight="1" x14ac:dyDescent="0.25"/>
    <row r="23" s="148" customFormat="1" ht="15" hidden="1" customHeight="1" x14ac:dyDescent="0.25"/>
    <row r="24" s="148" customFormat="1" ht="15" hidden="1" customHeight="1" x14ac:dyDescent="0.25"/>
    <row r="25" s="148" customFormat="1" hidden="1" x14ac:dyDescent="0.25"/>
    <row r="26" s="148" customFormat="1" hidden="1" x14ac:dyDescent="0.25"/>
    <row r="27" s="148" customFormat="1" hidden="1" x14ac:dyDescent="0.25"/>
    <row r="28" s="148" customFormat="1" hidden="1" x14ac:dyDescent="0.25"/>
    <row r="29" s="148" customFormat="1" hidden="1" x14ac:dyDescent="0.25"/>
    <row r="30" s="148" customFormat="1" hidden="1" x14ac:dyDescent="0.25"/>
    <row r="31" s="148" customFormat="1" hidden="1" x14ac:dyDescent="0.25"/>
    <row r="32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Lille Næstved Vandværk</v>
      </c>
      <c r="B1" s="162"/>
      <c r="C1" s="162"/>
      <c r="D1" s="162"/>
      <c r="E1" s="162"/>
    </row>
    <row r="2" spans="1:5" x14ac:dyDescent="0.25">
      <c r="A2" s="1" t="str">
        <f>'1. Forside'!A2</f>
        <v>V121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185000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investeringer'!F9</f>
        <v>221726.9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258453.8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1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Lille Næstved Vandværk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V121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ht="26.25" x14ac:dyDescent="0.25">
      <c r="A8" s="26"/>
      <c r="B8" s="29" t="s">
        <v>184</v>
      </c>
      <c r="C8" s="30"/>
      <c r="D8" s="31"/>
      <c r="E8" s="32"/>
      <c r="F8" s="45">
        <v>0</v>
      </c>
      <c r="G8" s="35" t="s">
        <v>0</v>
      </c>
      <c r="H8" s="26"/>
    </row>
    <row r="9" spans="1:8" s="148" customFormat="1" x14ac:dyDescent="0.25">
      <c r="A9" s="26"/>
      <c r="B9" s="109" t="s">
        <v>72</v>
      </c>
      <c r="C9" s="165"/>
      <c r="D9" s="166"/>
      <c r="E9" s="167"/>
      <c r="F9" s="46">
        <f>SUMIF(C8:C8,"2015",F8:F8)</f>
        <v>0</v>
      </c>
      <c r="G9" s="47" t="s">
        <v>0</v>
      </c>
      <c r="H9" s="26"/>
    </row>
    <row r="10" spans="1:8" s="148" customFormat="1" x14ac:dyDescent="0.25">
      <c r="A10" s="26"/>
      <c r="B10" s="107" t="s">
        <v>130</v>
      </c>
      <c r="C10" s="168"/>
      <c r="D10" s="169"/>
      <c r="E10" s="170"/>
      <c r="F10" s="46">
        <f>SUMIF(C8:C8,"2016",F8:F8)</f>
        <v>0</v>
      </c>
      <c r="G10" s="47" t="s">
        <v>0</v>
      </c>
      <c r="H10" s="26"/>
    </row>
    <row r="11" spans="1:8" s="148" customFormat="1" x14ac:dyDescent="0.25">
      <c r="A11" s="26"/>
      <c r="B11" s="50" t="s">
        <v>36</v>
      </c>
      <c r="C11" s="171"/>
      <c r="D11" s="172"/>
      <c r="E11" s="172"/>
      <c r="F11" s="48">
        <f>F9+F10</f>
        <v>0</v>
      </c>
      <c r="G11" s="49" t="s">
        <v>0</v>
      </c>
      <c r="H11" s="26"/>
    </row>
    <row r="12" spans="1:8" s="148" customFormat="1" x14ac:dyDescent="0.25">
      <c r="A12" s="26"/>
      <c r="B12" s="26"/>
      <c r="C12" s="164"/>
      <c r="D12" s="26"/>
      <c r="E12" s="26"/>
      <c r="F12" s="26"/>
      <c r="G12" s="26"/>
      <c r="H12" s="26"/>
    </row>
    <row r="13" spans="1:8" s="148" customFormat="1" x14ac:dyDescent="0.25">
      <c r="A13" s="26"/>
      <c r="B13" s="26"/>
      <c r="C13" s="164"/>
      <c r="D13" s="26"/>
      <c r="E13" s="26"/>
      <c r="F13" s="26"/>
      <c r="G13" s="26"/>
      <c r="H13" s="26"/>
    </row>
    <row r="14" spans="1:8" s="148" customFormat="1" x14ac:dyDescent="0.25">
      <c r="A14" s="26"/>
      <c r="B14" s="26"/>
      <c r="C14" s="164"/>
      <c r="D14" s="26"/>
      <c r="E14" s="26"/>
      <c r="F14" s="173"/>
      <c r="G14" s="173"/>
      <c r="H14" s="26"/>
    </row>
    <row r="15" spans="1:8" s="148" customFormat="1" hidden="1" x14ac:dyDescent="0.25">
      <c r="C15" s="174"/>
    </row>
    <row r="16" spans="1:8" s="148" customFormat="1" hidden="1" x14ac:dyDescent="0.25">
      <c r="C16" s="174"/>
    </row>
    <row r="17" spans="3:3" s="148" customFormat="1" hidden="1" x14ac:dyDescent="0.25">
      <c r="C17" s="174"/>
    </row>
    <row r="18" spans="3:3" s="148" customFormat="1" hidden="1" x14ac:dyDescent="0.25">
      <c r="C18" s="174"/>
    </row>
    <row r="19" spans="3:3" s="148" customFormat="1" hidden="1" x14ac:dyDescent="0.25">
      <c r="C19" s="174"/>
    </row>
    <row r="20" spans="3:3" s="148" customFormat="1" hidden="1" x14ac:dyDescent="0.25">
      <c r="C20" s="174"/>
    </row>
    <row r="21" spans="3:3" s="148" customFormat="1" hidden="1" x14ac:dyDescent="0.25">
      <c r="C21" s="174"/>
    </row>
    <row r="22" spans="3:3" s="148" customFormat="1" hidden="1" x14ac:dyDescent="0.25">
      <c r="C22" s="174"/>
    </row>
    <row r="23" spans="3:3" s="148" customFormat="1" hidden="1" x14ac:dyDescent="0.25">
      <c r="C23" s="174"/>
    </row>
    <row r="24" spans="3:3" s="148" customFormat="1" hidden="1" x14ac:dyDescent="0.25">
      <c r="C24" s="174"/>
    </row>
    <row r="25" spans="3:3" s="148" customFormat="1" hidden="1" x14ac:dyDescent="0.25">
      <c r="C25" s="174"/>
    </row>
    <row r="26" spans="3:3" s="148" customFormat="1" hidden="1" x14ac:dyDescent="0.25">
      <c r="C26" s="174"/>
    </row>
    <row r="27" spans="3:3" s="148" customFormat="1" hidden="1" x14ac:dyDescent="0.25">
      <c r="C27" s="174"/>
    </row>
    <row r="28" spans="3:3" s="148" customFormat="1" hidden="1" x14ac:dyDescent="0.25">
      <c r="C28" s="174"/>
    </row>
    <row r="29" spans="3:3" s="148" customFormat="1" hidden="1" x14ac:dyDescent="0.25">
      <c r="C29" s="174"/>
    </row>
    <row r="30" spans="3:3" s="148" customFormat="1" hidden="1" x14ac:dyDescent="0.25">
      <c r="C30" s="174"/>
    </row>
    <row r="31" spans="3:3" s="148" customFormat="1" hidden="1" x14ac:dyDescent="0.25">
      <c r="C31" s="174"/>
    </row>
    <row r="32" spans="3:3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t="12" hidden="1" customHeight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idden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x14ac:dyDescent="0.25"/>
    <row r="112" spans="3:3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topLeftCell="A4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Lille Næstved Vandværk</v>
      </c>
      <c r="B1" s="56"/>
      <c r="C1" s="56"/>
      <c r="D1" s="176"/>
      <c r="E1" s="56"/>
    </row>
    <row r="2" spans="1:5" x14ac:dyDescent="0.25">
      <c r="A2" s="220" t="str">
        <f>'1. Forside'!A2</f>
        <v>V121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34000</v>
      </c>
      <c r="D7" s="181" t="s">
        <v>0</v>
      </c>
      <c r="E7" s="56"/>
    </row>
    <row r="8" spans="1:5" x14ac:dyDescent="0.25">
      <c r="A8" s="56"/>
      <c r="B8" s="54" t="s">
        <v>35</v>
      </c>
      <c r="C8" s="55">
        <f>SUM(C7:C7)</f>
        <v>34000</v>
      </c>
      <c r="D8" s="54" t="s">
        <v>0</v>
      </c>
      <c r="E8" s="56"/>
    </row>
    <row r="9" spans="1:5" x14ac:dyDescent="0.25">
      <c r="A9" s="56"/>
      <c r="B9" s="56"/>
      <c r="C9" s="56"/>
      <c r="D9" s="176"/>
      <c r="E9" s="56"/>
    </row>
    <row r="10" spans="1:5" x14ac:dyDescent="0.25">
      <c r="A10" s="56"/>
      <c r="B10" s="56"/>
      <c r="C10" s="56"/>
      <c r="D10" s="176"/>
      <c r="E10" s="56"/>
    </row>
    <row r="11" spans="1:5" ht="25.5" customHeight="1" x14ac:dyDescent="0.25">
      <c r="A11" s="56"/>
      <c r="B11" s="205" t="s">
        <v>176</v>
      </c>
      <c r="C11" s="178"/>
      <c r="D11" s="179"/>
      <c r="E11" s="56"/>
    </row>
    <row r="12" spans="1:5" x14ac:dyDescent="0.25">
      <c r="A12" s="56"/>
      <c r="B12" s="53" t="s">
        <v>188</v>
      </c>
      <c r="C12" s="180">
        <v>1370000</v>
      </c>
      <c r="D12" s="181" t="s">
        <v>0</v>
      </c>
      <c r="E12" s="56"/>
    </row>
    <row r="13" spans="1:5" x14ac:dyDescent="0.25">
      <c r="A13" s="56"/>
      <c r="B13" s="54" t="s">
        <v>35</v>
      </c>
      <c r="C13" s="55">
        <f>C12</f>
        <v>1370000</v>
      </c>
      <c r="D13" s="54" t="s">
        <v>0</v>
      </c>
      <c r="E13" s="56"/>
    </row>
    <row r="14" spans="1:5" x14ac:dyDescent="0.25">
      <c r="A14" s="56"/>
      <c r="B14" s="56"/>
      <c r="C14" s="56"/>
      <c r="D14" s="176"/>
      <c r="E14" s="56"/>
    </row>
    <row r="15" spans="1:5" x14ac:dyDescent="0.25">
      <c r="A15" s="56"/>
      <c r="B15" s="56"/>
      <c r="C15" s="56"/>
      <c r="D15" s="176"/>
      <c r="E15" s="56"/>
    </row>
    <row r="16" spans="1:5" ht="38.25" customHeight="1" x14ac:dyDescent="0.25">
      <c r="A16" s="56"/>
      <c r="B16" s="261" t="s">
        <v>140</v>
      </c>
      <c r="C16" s="262"/>
      <c r="D16" s="263"/>
      <c r="E16" s="56"/>
    </row>
    <row r="17" spans="1:5" x14ac:dyDescent="0.25">
      <c r="A17" s="56"/>
      <c r="B17" s="53" t="s">
        <v>70</v>
      </c>
      <c r="C17" s="51">
        <v>15000</v>
      </c>
      <c r="D17" s="181" t="s">
        <v>0</v>
      </c>
      <c r="E17" s="56"/>
    </row>
    <row r="18" spans="1:5" x14ac:dyDescent="0.25">
      <c r="A18" s="56"/>
      <c r="B18" s="53" t="s">
        <v>14</v>
      </c>
      <c r="C18" s="51">
        <v>5500</v>
      </c>
      <c r="D18" s="181" t="s">
        <v>0</v>
      </c>
      <c r="E18" s="56"/>
    </row>
    <row r="19" spans="1:5" x14ac:dyDescent="0.25">
      <c r="A19" s="56"/>
      <c r="B19" s="54" t="s">
        <v>35</v>
      </c>
      <c r="C19" s="55">
        <f>SUM(C17:C18)</f>
        <v>20500</v>
      </c>
      <c r="D19" s="54" t="s">
        <v>0</v>
      </c>
      <c r="E19" s="56"/>
    </row>
    <row r="20" spans="1:5" x14ac:dyDescent="0.25">
      <c r="A20" s="56"/>
      <c r="B20" s="56"/>
      <c r="C20" s="182"/>
      <c r="D20" s="183"/>
      <c r="E20" s="56"/>
    </row>
    <row r="21" spans="1:5" x14ac:dyDescent="0.25">
      <c r="A21" s="56"/>
      <c r="B21" s="56"/>
      <c r="C21" s="182"/>
      <c r="D21" s="183"/>
      <c r="E21" s="56"/>
    </row>
    <row r="22" spans="1:5" ht="42" customHeight="1" x14ac:dyDescent="0.25">
      <c r="A22" s="56"/>
      <c r="B22" s="264" t="s">
        <v>141</v>
      </c>
      <c r="C22" s="265"/>
      <c r="D22" s="266"/>
      <c r="E22" s="56"/>
    </row>
    <row r="23" spans="1:5" x14ac:dyDescent="0.25">
      <c r="A23" s="56"/>
      <c r="B23" s="108" t="s">
        <v>142</v>
      </c>
      <c r="C23" s="19">
        <v>1388814</v>
      </c>
      <c r="D23" s="58" t="s">
        <v>0</v>
      </c>
      <c r="E23" s="56"/>
    </row>
    <row r="24" spans="1:5" x14ac:dyDescent="0.25">
      <c r="A24" s="56"/>
      <c r="B24" s="108" t="s">
        <v>143</v>
      </c>
      <c r="C24" s="40">
        <v>1371432.65</v>
      </c>
      <c r="D24" s="58" t="s">
        <v>0</v>
      </c>
      <c r="E24" s="56"/>
    </row>
    <row r="25" spans="1:5" x14ac:dyDescent="0.25">
      <c r="A25" s="56"/>
      <c r="B25" s="28" t="s">
        <v>144</v>
      </c>
      <c r="C25" s="55">
        <f>C23-C24</f>
        <v>17381.350000000093</v>
      </c>
      <c r="D25" s="28" t="s">
        <v>0</v>
      </c>
      <c r="E25" s="56"/>
    </row>
    <row r="26" spans="1:5" x14ac:dyDescent="0.25">
      <c r="A26" s="56"/>
      <c r="B26" s="56"/>
      <c r="C26" s="56"/>
      <c r="D26" s="176"/>
      <c r="E26" s="56"/>
    </row>
    <row r="27" spans="1:5" x14ac:dyDescent="0.25">
      <c r="A27" s="56"/>
      <c r="B27" s="56"/>
      <c r="C27" s="56"/>
      <c r="D27" s="176"/>
      <c r="E27" s="56"/>
    </row>
    <row r="28" spans="1:5" ht="14.45" x14ac:dyDescent="0.3">
      <c r="A28" s="56"/>
      <c r="B28" s="56"/>
      <c r="C28" s="56"/>
      <c r="D28" s="176"/>
      <c r="E28" s="56"/>
    </row>
    <row r="29" spans="1:5" hidden="1" x14ac:dyDescent="0.25"/>
    <row r="30" spans="1:5" hidden="1" x14ac:dyDescent="0.25"/>
    <row r="31" spans="1:5" hidden="1" x14ac:dyDescent="0.25"/>
    <row r="32" spans="1:5" hidden="1" x14ac:dyDescent="0.25">
      <c r="A32" s="185"/>
      <c r="B32" s="185"/>
      <c r="C32" s="185"/>
      <c r="D32" s="186"/>
      <c r="E32" s="185"/>
    </row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6:D16"/>
    <mergeCell ref="B22:D22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2015-09-24T13:49:54Z</dcterms:modified>
</cp:coreProperties>
</file>