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2" i="4" l="1"/>
  <c r="F16" i="7" l="1"/>
  <c r="F9" i="7"/>
  <c r="F10" i="7"/>
  <c r="F11" i="7"/>
  <c r="F12" i="7"/>
  <c r="F13" i="7"/>
  <c r="F14" i="7"/>
  <c r="F15" i="7"/>
  <c r="F17" i="2" l="1"/>
  <c r="F9" i="2"/>
  <c r="F10" i="2"/>
  <c r="F11" i="2"/>
  <c r="F12" i="2"/>
  <c r="F13" i="2"/>
  <c r="F14" i="2"/>
  <c r="F15" i="2"/>
  <c r="E31" i="19" l="1"/>
  <c r="C36" i="19" l="1"/>
  <c r="E36" i="19" s="1"/>
  <c r="F18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5" i="3" l="1"/>
  <c r="C22" i="8" s="1"/>
  <c r="C14" i="16"/>
  <c r="C8" i="8" s="1"/>
  <c r="C9" i="9"/>
  <c r="C15" i="8" s="1"/>
  <c r="E29" i="19"/>
  <c r="C12" i="8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6" i="2" l="1"/>
  <c r="C9" i="12" l="1"/>
  <c r="C11" i="12" s="1"/>
  <c r="C31" i="8" s="1"/>
  <c r="E31" i="8" s="1"/>
  <c r="F8" i="2" l="1"/>
  <c r="F8" i="7"/>
  <c r="F17" i="7" s="1"/>
  <c r="F18" i="2" l="1"/>
  <c r="C9" i="10" s="1"/>
  <c r="C15" i="11" l="1"/>
  <c r="C28" i="8" s="1"/>
  <c r="C18" i="4"/>
  <c r="C26" i="8" s="1"/>
  <c r="C27" i="3"/>
  <c r="C24" i="8" s="1"/>
  <c r="F19" i="7"/>
  <c r="C18" i="8" s="1"/>
  <c r="C21" i="3"/>
  <c r="C23" i="8" s="1"/>
  <c r="C10" i="3"/>
  <c r="C21" i="8" s="1"/>
  <c r="C25" i="8"/>
  <c r="C10" i="10"/>
  <c r="C17" i="8" s="1"/>
  <c r="F20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<sst xmlns="http://schemas.openxmlformats.org/spreadsheetml/2006/main" count="411" uniqueCount="213">
  <si>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</si>
  <si>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</si>
  <si>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</si>
  <si>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</si>
  <si>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</si>
  <si>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</si>
  <si>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</si>
  <si>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</si>
  <si>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</si>
  <si>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</si>
  <si>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</si>
  <si>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</si>
  <si>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</si>
  <si>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</si>
  <si>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</si>
  <si>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</si>
  <si>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</si>
  <si>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</si>
  <si>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</si>
  <si>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</si>
  <si>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</si>
  <si>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</si>
  <si>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</si>
  <si>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</si>
  <si>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</si>
  <si>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</si>
  <si>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</si>
  <si>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</si>
  <si>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</si>
  <si>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</si>
  <si>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</si>
  <si>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</si>
  <si>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</si>
  <si>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</si>
  <si>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</si>
  <si>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</si>
  <si>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</si>
  <si>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</si>
  <si>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</si>
  <si>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</si>
  <si>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</si>
  <si>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</si>
  <si>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</si>
  <si>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</si>
  <si>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</si>
  <si>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</si>
  <si>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</si>
  <si>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</si>
  <si>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</si>
  <si>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</si>
  <si>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</si>
  <si>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</si>
  <si>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</si>
  <si>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</si>
  <si>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</si>
  <si>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</si>
  <si>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</si>
  <si>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</si>
  <si>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</si>
  <si>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</si>
  <si>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</si>
  <si>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</si>
  <si>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</si>
  <si>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</si>
  <si>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</si>
  <si>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</si>
  <si>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</si>
  <si>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</si>
  <si>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</si>
  <si>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</si>
  <si>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</si>
  <si>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</si>
  <si>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</si>
  <si>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</si>
  <si>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</si>
  <si>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</si>
  <si>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</si>
  <si>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</si>
  <si>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</si>
  <si>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</si>
  <si>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</si>
  <si>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</si>
  <si>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</si>
  <si>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</si>
  <si>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</si>
  <si>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</si>
  <si>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</si>
  <si>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</si>
  <si>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</si>
  <si>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</si>
  <si>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</si>
  <si>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</si>
  <si>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</si>
  <si>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</si>
  <si>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</si>
  <si>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</si>
  <si>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</si>
  <si>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</si>
  <si>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</si>
  <si>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</si>
  <si>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</si>
  <si>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</si>
  <si>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</si>
  <si>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</si>
  <si>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</si>
  <si>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</si>
  <si>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</si>
  <si>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</si>
  <si>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</si>
  <si>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</si>
  <si>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</si>
  <si>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</si>
  <si>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</si>
  <si>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</si>
  <si>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</si>
  <si>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</si>
  <si>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</si>
  <si>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</si>
  <si>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</si>
  <si>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</si>
  <si>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</si>
  <si>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</si>
  <si>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</si>
  <si>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</si>
  <si>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</si>
  <si>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</si>
  <si>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</si>
  <si>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</si>
  <si>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</si>
  <si>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</si>
  <si>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</si>
  <si>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</si>
  <si>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</si>
  <si>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</si>
  <si>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</si>
  <si>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</si>
  <si>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</si>
  <si>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</si>
  <si>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</si>
  <si>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</si>
  <si>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</si>
  <si>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</si>
  <si>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</si>
  <si>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</si>
  <si>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</si>
  <si>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</si>
  <si>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</si>
  <si>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</si>
  <si>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</si>
  <si>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</si>
  <si>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</si>
  <si>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</si>
  <si>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</si>
  <si>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</si>
  <si>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</si>
  <si>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</si>
  <si>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</si>
  <si>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</si>
  <si>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</si>
  <si>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</si>
  <si>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</si>
  <si>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</si>
  <si>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</si>
  <si>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</si>
  <si>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</si>
  <si>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</si>
  <si>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</si>
  <si>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</si>
  <si>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</si>
  <si>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</si>
  <si>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</si>
  <si>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</si>
  <si>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</si>
  <si>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</si>
  <si>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</si>
  <si>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</si>
  <si>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</si>
  <si>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</si>
  <si>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</si>
  <si>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</si>
  <si>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</si>
  <si>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2014</t>
  </si>
  <si>
    <t>75</t>
  </si>
  <si>
    <t>Stik på ledningsnet, Konstruktioner</t>
  </si>
  <si>
    <t xml:space="preserve">Afregningsmålere, mekaniske </t>
  </si>
  <si>
    <t>8</t>
  </si>
  <si>
    <t>Ledningsnet ≤ Ø50 mm</t>
  </si>
  <si>
    <t>Boring (inkl. etablering, forerør, filter og prøvepumpning)</t>
  </si>
  <si>
    <t>30</t>
  </si>
  <si>
    <t>Elanlæg - vandværk</t>
  </si>
  <si>
    <t>25</t>
  </si>
  <si>
    <t>SRO-anlæg, vandværk</t>
  </si>
  <si>
    <t>10</t>
  </si>
  <si>
    <t>Beluftningsanlæg, iltningstrappe, Kontruktioner</t>
  </si>
  <si>
    <t>50</t>
  </si>
  <si>
    <t>Lager</t>
  </si>
  <si>
    <t>Asfaltering Vandværksvej</t>
  </si>
  <si>
    <t>Råvandsstation komplet montering og boringshus/tørbrønd</t>
  </si>
  <si>
    <t>Beholderanlæg - vandtårn</t>
  </si>
  <si>
    <t>Ø110 mm &lt; Ledningsnet ≤ Ø 250 mm</t>
  </si>
  <si>
    <t>Stik på ledningsnet, Mek./EL</t>
  </si>
  <si>
    <t>Ejendomsskatter</t>
  </si>
  <si>
    <t>Selskabsskatter</t>
  </si>
  <si>
    <t>SMS-tjeneste</t>
  </si>
  <si>
    <t>Ledelsessystem, DDS</t>
  </si>
  <si>
    <t>Andet, Døgnvagtsordning</t>
  </si>
  <si>
    <t>Andet, GPS ledningsregistrering</t>
  </si>
  <si>
    <t>Andet, Udvidet analyseprogram</t>
  </si>
  <si>
    <t>Tillæg for afgift for ledningsført vand i 2016</t>
  </si>
  <si>
    <t>Afgift for ledningsført vand</t>
  </si>
  <si>
    <t>Lillerød Andelsvandværk a.m.b.a.</t>
  </si>
  <si>
    <t>V123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</si>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</sst>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8" t="s">
        <v>210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8" t="s">
        <v>211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0" t="s">
        <v>58</v>
      </c>
      <c r="E8" s="250"/>
      <c r="F8" s="250"/>
      <c r="G8" s="123"/>
      <c r="H8" s="123"/>
      <c r="I8" s="123"/>
    </row>
    <row r="9" spans="1:9" x14ac:dyDescent="0.25">
      <c r="A9" s="121"/>
      <c r="B9" s="121"/>
      <c r="C9" s="121"/>
      <c r="D9" s="255" t="s">
        <v>106</v>
      </c>
      <c r="E9" s="255"/>
      <c r="F9" s="255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1" t="s">
        <v>59</v>
      </c>
      <c r="E13" s="251"/>
      <c r="F13" s="251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2" t="s">
        <v>60</v>
      </c>
      <c r="E16" s="253"/>
      <c r="F16" s="254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29" t="s">
        <v>2</v>
      </c>
      <c r="E17" s="230"/>
      <c r="F17" s="231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29" t="s">
        <v>128</v>
      </c>
      <c r="E18" s="230"/>
      <c r="F18" s="231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7" t="s">
        <v>44</v>
      </c>
      <c r="E19" s="248"/>
      <c r="F19" s="249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7" t="s">
        <v>61</v>
      </c>
      <c r="E20" s="248"/>
      <c r="F20" s="249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7" t="s">
        <v>87</v>
      </c>
      <c r="E21" s="248"/>
      <c r="F21" s="249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7" t="s">
        <v>62</v>
      </c>
      <c r="E22" s="248"/>
      <c r="F22" s="249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4" t="s">
        <v>42</v>
      </c>
      <c r="E23" s="245"/>
      <c r="F23" s="24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1" t="s">
        <v>63</v>
      </c>
      <c r="E24" s="242"/>
      <c r="F24" s="24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8" t="s">
        <v>43</v>
      </c>
      <c r="E25" s="239"/>
      <c r="F25" s="24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5" t="s">
        <v>64</v>
      </c>
      <c r="E26" s="236"/>
      <c r="F26" s="23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6" t="s">
        <v>137</v>
      </c>
      <c r="E27" s="227"/>
      <c r="F27" s="228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2" t="s">
        <v>138</v>
      </c>
      <c r="E28" s="233"/>
      <c r="F28" s="23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9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Lillerød Andelsvandværk a.m.b.a.</v>
      </c>
      <c r="B1" s="56"/>
      <c r="C1" s="56"/>
      <c r="D1" s="56"/>
      <c r="E1" s="56"/>
    </row>
    <row r="2" spans="1:5" x14ac:dyDescent="0.25">
      <c r="A2" s="219" t="str">
        <f>'1. Forside'!A2</f>
        <v>V123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118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108" t="s">
        <v>203</v>
      </c>
      <c r="C7" s="51">
        <v>12000</v>
      </c>
      <c r="D7" s="190" t="s">
        <v>0</v>
      </c>
      <c r="E7" s="56"/>
    </row>
    <row r="8" spans="1:5" x14ac:dyDescent="0.25">
      <c r="A8" s="56"/>
      <c r="B8" s="108" t="s">
        <v>204</v>
      </c>
      <c r="C8" s="51">
        <v>83908</v>
      </c>
      <c r="D8" s="190" t="s">
        <v>0</v>
      </c>
      <c r="E8" s="56"/>
    </row>
    <row r="9" spans="1:5" x14ac:dyDescent="0.25">
      <c r="A9" s="56"/>
      <c r="B9" s="108" t="s">
        <v>205</v>
      </c>
      <c r="C9" s="51">
        <v>0</v>
      </c>
      <c r="D9" s="190" t="s">
        <v>0</v>
      </c>
      <c r="E9" s="56"/>
    </row>
    <row r="10" spans="1:5" x14ac:dyDescent="0.25">
      <c r="A10" s="56"/>
      <c r="B10" s="108" t="s">
        <v>206</v>
      </c>
      <c r="C10" s="51">
        <v>20000</v>
      </c>
      <c r="D10" s="190" t="s">
        <v>0</v>
      </c>
      <c r="E10" s="56"/>
    </row>
    <row r="11" spans="1:5" x14ac:dyDescent="0.25">
      <c r="A11" s="56"/>
      <c r="B11" s="108" t="s">
        <v>207</v>
      </c>
      <c r="C11" s="51">
        <v>3000</v>
      </c>
      <c r="D11" s="190" t="s">
        <v>0</v>
      </c>
      <c r="E11" s="56"/>
    </row>
    <row r="12" spans="1:5" x14ac:dyDescent="0.25">
      <c r="A12" s="56"/>
      <c r="B12" s="54" t="s">
        <v>36</v>
      </c>
      <c r="C12" s="55">
        <f>SUM(C7:C11)</f>
        <v>118908</v>
      </c>
      <c r="D12" s="191" t="s">
        <v>0</v>
      </c>
      <c r="E12" s="56"/>
    </row>
    <row r="13" spans="1:5" x14ac:dyDescent="0.25">
      <c r="A13" s="56"/>
      <c r="B13" s="56"/>
      <c r="C13" s="182"/>
      <c r="D13" s="56"/>
      <c r="E13" s="56"/>
    </row>
    <row r="14" spans="1:5" x14ac:dyDescent="0.25">
      <c r="A14" s="56"/>
      <c r="B14" s="56"/>
      <c r="C14" s="182"/>
      <c r="D14" s="56"/>
      <c r="E14" s="56"/>
    </row>
    <row r="15" spans="1:5" ht="27.2" customHeight="1" x14ac:dyDescent="0.25">
      <c r="A15" s="56"/>
      <c r="B15" s="20" t="s">
        <v>146</v>
      </c>
      <c r="C15" s="192"/>
      <c r="D15" s="189"/>
      <c r="E15" s="56"/>
    </row>
    <row r="16" spans="1:5" ht="16.7" customHeight="1" x14ac:dyDescent="0.25">
      <c r="A16" s="56"/>
      <c r="B16" s="108" t="s">
        <v>147</v>
      </c>
      <c r="C16" s="19">
        <v>0</v>
      </c>
      <c r="D16" s="151" t="s">
        <v>0</v>
      </c>
      <c r="E16" s="56"/>
    </row>
    <row r="17" spans="1:5" ht="16.7" customHeight="1" x14ac:dyDescent="0.25">
      <c r="A17" s="56"/>
      <c r="B17" s="108" t="s">
        <v>148</v>
      </c>
      <c r="C17" s="40">
        <v>0</v>
      </c>
      <c r="D17" s="151" t="s">
        <v>0</v>
      </c>
      <c r="E17" s="56"/>
    </row>
    <row r="18" spans="1:5" x14ac:dyDescent="0.25">
      <c r="A18" s="56"/>
      <c r="B18" s="28" t="s">
        <v>149</v>
      </c>
      <c r="C18" s="55">
        <f>C16-C17</f>
        <v>0</v>
      </c>
      <c r="D18" s="153" t="s">
        <v>0</v>
      </c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x14ac:dyDescent="0.25">
      <c r="A21" s="56"/>
      <c r="B21" s="193"/>
      <c r="C21" s="56"/>
      <c r="D21" s="56"/>
      <c r="E21" s="56"/>
    </row>
    <row r="22" spans="1:5" ht="15.75" hidden="1" x14ac:dyDescent="0.25">
      <c r="B22" s="194"/>
      <c r="E22" s="195"/>
    </row>
    <row r="23" spans="1:5" ht="15.75" hidden="1" x14ac:dyDescent="0.25">
      <c r="B23" s="195"/>
      <c r="C23" s="195"/>
    </row>
    <row r="24" spans="1:5" ht="15.75" hidden="1" x14ac:dyDescent="0.25">
      <c r="B24" s="195"/>
      <c r="E24" s="195"/>
    </row>
    <row r="25" spans="1:5" ht="15.75" hidden="1" x14ac:dyDescent="0.25">
      <c r="B25" s="195"/>
      <c r="D25" s="195"/>
    </row>
    <row r="26" spans="1:5" ht="15.75" hidden="1" x14ac:dyDescent="0.25">
      <c r="B26" s="195"/>
      <c r="C26" s="195"/>
    </row>
    <row r="27" spans="1:5" ht="15.75" hidden="1" x14ac:dyDescent="0.25">
      <c r="B27" s="195"/>
      <c r="C27" s="195"/>
    </row>
    <row r="28" spans="1:5" ht="15.75" hidden="1" x14ac:dyDescent="0.25">
      <c r="B28" s="195"/>
      <c r="D28" s="195"/>
    </row>
    <row r="29" spans="1:5" ht="15.75" hidden="1" x14ac:dyDescent="0.25">
      <c r="B29" s="195"/>
      <c r="D29" s="195"/>
    </row>
    <row r="30" spans="1:5" ht="15.75" hidden="1" x14ac:dyDescent="0.25">
      <c r="B30" s="195"/>
      <c r="D30" s="195"/>
    </row>
    <row r="31" spans="1:5" ht="15.75" hidden="1" x14ac:dyDescent="0.25">
      <c r="B31" s="194"/>
      <c r="C31" s="194"/>
    </row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4"/>
    </row>
    <row r="67" spans="1:5" hidden="1" x14ac:dyDescent="0.25"/>
    <row r="68" spans="1:5" hidden="1" x14ac:dyDescent="0.25"/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/>
    <row r="77" spans="1:5" hidden="1" x14ac:dyDescent="0.25"/>
    <row r="78" spans="1:5" hidden="1" x14ac:dyDescent="0.25"/>
    <row r="79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0" t="str">
        <f>'1. Forside'!A1</f>
        <v>Lillerød Andelsvandværk a.m.b.a.</v>
      </c>
      <c r="B1" s="26"/>
      <c r="C1" s="26"/>
      <c r="D1" s="26"/>
      <c r="E1" s="26"/>
    </row>
    <row r="2" spans="1:5" x14ac:dyDescent="0.25">
      <c r="A2" s="220" t="str">
        <f>'1. Forside'!A2</f>
        <v>V123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176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70000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150000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-80000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23647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-310000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333647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0" t="str">
        <f>'1. Forside'!A1</f>
        <v>Lillerød Andelsvandværk a.m.b.a.</v>
      </c>
      <c r="B1" s="26"/>
      <c r="C1" s="26"/>
      <c r="D1" s="26"/>
      <c r="E1" s="26"/>
    </row>
    <row r="2" spans="1:5" x14ac:dyDescent="0.25">
      <c r="A2" s="220" t="str">
        <f>'1. Forside'!A2</f>
        <v>V123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177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-10218044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-4923773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-5294271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-1058854.2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Lillerød Andelsvandværk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V123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178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6620889.2734523574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1809709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288204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18455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116452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2232820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115106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115106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60619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-2742381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-2742381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-333836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6511915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6511915</v>
      </c>
      <c r="D36" s="79" t="s">
        <v>0</v>
      </c>
      <c r="E36" s="10">
        <f>-C36</f>
        <v>-6511915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108974.27345235739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0" t="str">
        <f>'1. Forside'!A1</f>
        <v>Lillerød Andelsvandværk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0" t="str">
        <f>'1. Forside'!A2</f>
        <v>V123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179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1" t="s">
        <v>0</v>
      </c>
      <c r="E7" s="222">
        <v>528891</v>
      </c>
      <c r="F7" s="221" t="s">
        <v>0</v>
      </c>
      <c r="G7" s="222">
        <v>60619</v>
      </c>
      <c r="H7" s="221" t="s">
        <v>0</v>
      </c>
      <c r="I7" s="222"/>
      <c r="J7" s="221" t="s">
        <v>0</v>
      </c>
      <c r="K7" s="222"/>
      <c r="L7" s="221" t="s">
        <v>0</v>
      </c>
      <c r="M7" s="26"/>
    </row>
    <row r="8" spans="1:13" x14ac:dyDescent="0.25">
      <c r="A8" s="26"/>
      <c r="B8" s="58" t="s">
        <v>74</v>
      </c>
      <c r="C8" s="223">
        <v>0</v>
      </c>
      <c r="D8" s="221" t="s">
        <v>0</v>
      </c>
      <c r="E8" s="223">
        <v>528891</v>
      </c>
      <c r="F8" s="221" t="s">
        <v>0</v>
      </c>
      <c r="G8" s="223">
        <v>60619</v>
      </c>
      <c r="H8" s="221" t="s">
        <v>0</v>
      </c>
      <c r="I8" s="222"/>
      <c r="J8" s="221" t="s">
        <v>0</v>
      </c>
      <c r="K8" s="222"/>
      <c r="L8" s="221" t="s">
        <v>0</v>
      </c>
      <c r="M8" s="26"/>
    </row>
    <row r="9" spans="1:13" x14ac:dyDescent="0.25">
      <c r="A9" s="26"/>
      <c r="B9" s="58" t="s">
        <v>73</v>
      </c>
      <c r="C9" s="223">
        <v>0</v>
      </c>
      <c r="D9" s="221" t="s">
        <v>0</v>
      </c>
      <c r="E9" s="223">
        <v>0</v>
      </c>
      <c r="F9" s="221" t="s">
        <v>0</v>
      </c>
      <c r="G9" s="223">
        <v>0</v>
      </c>
      <c r="H9" s="221" t="s">
        <v>0</v>
      </c>
      <c r="I9" s="222"/>
      <c r="J9" s="221" t="s">
        <v>0</v>
      </c>
      <c r="K9" s="222"/>
      <c r="L9" s="221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1" t="s">
        <v>0</v>
      </c>
      <c r="E10" s="61">
        <v>0</v>
      </c>
      <c r="F10" s="221" t="s">
        <v>0</v>
      </c>
      <c r="G10" s="61">
        <v>0</v>
      </c>
      <c r="H10" s="221" t="s">
        <v>0</v>
      </c>
      <c r="I10" s="61"/>
      <c r="J10" s="221" t="s">
        <v>0</v>
      </c>
      <c r="K10" s="224">
        <f>IF(C11&gt;SUM(E8:I9),C11-SUM(E8:I9),0)*-1</f>
        <v>0</v>
      </c>
      <c r="L10" s="221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5" t="s">
        <v>0</v>
      </c>
      <c r="E11" s="55">
        <f>C11+E7-E8-E9</f>
        <v>0</v>
      </c>
      <c r="F11" s="225" t="s">
        <v>0</v>
      </c>
      <c r="G11" s="55">
        <f>E11+G7-G8-G9</f>
        <v>0</v>
      </c>
      <c r="H11" s="225" t="s">
        <v>0</v>
      </c>
      <c r="I11" s="55">
        <f>G11+I7-I8-I9</f>
        <v>0</v>
      </c>
      <c r="J11" s="225" t="s">
        <v>0</v>
      </c>
      <c r="K11" s="55">
        <f>K7-K8-K9+K10+I11</f>
        <v>0</v>
      </c>
      <c r="L11" s="225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Lillerød Andelsvandværk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V123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3912638.0284107863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-14868.024507960989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3897770.0039028255</v>
      </c>
      <c r="D13" s="79" t="s">
        <v>0</v>
      </c>
      <c r="E13" s="6">
        <f>C13</f>
        <v>3897770.0039028255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1803404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212</v>
      </c>
      <c r="C16" s="14">
        <f>'6. Gennemførte investeringer'!F20</f>
        <v>503709.01666666672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9698.9766666666837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investeringer'!F19</f>
        <v>159636.66666666669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2476448.6599999997</v>
      </c>
      <c r="D19" s="79" t="s">
        <v>0</v>
      </c>
      <c r="E19" s="8">
        <f>C19</f>
        <v>2476448.6599999997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95500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3918000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50300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695513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servicemål'!C12</f>
        <v>118908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servicemål'!C18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-80000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333647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5131868</v>
      </c>
      <c r="D29" s="79" t="s">
        <v>0</v>
      </c>
      <c r="E29" s="6">
        <f>C29</f>
        <v>5131868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-1058854.2</v>
      </c>
      <c r="D31" s="79" t="s">
        <v>0</v>
      </c>
      <c r="E31" s="10">
        <f>C31</f>
        <v>-1058854.2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108974.27345235739</v>
      </c>
      <c r="D33" s="79" t="s">
        <v>0</v>
      </c>
      <c r="E33" s="12">
        <f>C33</f>
        <v>108974.27345235739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10556206.737355184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599067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17.621078672928377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11.080908708633899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2" customFormat="1" x14ac:dyDescent="0.2">
      <c r="A49" s="213"/>
      <c r="B49" s="213"/>
      <c r="C49" s="214"/>
      <c r="D49" s="215"/>
      <c r="E49" s="216"/>
      <c r="F49" s="215"/>
      <c r="G49" s="213"/>
    </row>
    <row r="50" spans="1:7" s="212" customFormat="1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Lillerød Andelsvandværk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V123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124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3912638.0284107863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3912638.0284107863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3912638.0284107863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-14868.024507960989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Lillerød Andelsvandværk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V123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7">
        <v>3281529.5144281266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3897770.0039028255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3912638.0284107863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7">
        <v>67688.637891506602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Lillerød Andelsvandværk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V123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122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89954841.835687652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1803404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1803404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3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Lillerød Andelsvandværk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V123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126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185088</v>
      </c>
      <c r="F8" s="34">
        <f t="shared" ref="F8:F16" si="0">E8/D8</f>
        <v>2467.84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182</v>
      </c>
      <c r="E9" s="32">
        <v>831072</v>
      </c>
      <c r="F9" s="34">
        <f t="shared" ref="F9:F15" si="1">E9/D9</f>
        <v>11080.96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181</v>
      </c>
      <c r="D10" s="31" t="s">
        <v>185</v>
      </c>
      <c r="E10" s="32">
        <v>169295</v>
      </c>
      <c r="F10" s="34">
        <f t="shared" si="1"/>
        <v>21161.875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181</v>
      </c>
      <c r="D11" s="31" t="s">
        <v>182</v>
      </c>
      <c r="E11" s="32">
        <v>200625</v>
      </c>
      <c r="F11" s="34">
        <f t="shared" si="1"/>
        <v>2675</v>
      </c>
      <c r="G11" s="35" t="s">
        <v>0</v>
      </c>
      <c r="H11" s="26"/>
    </row>
    <row r="12" spans="1:8" s="148" customFormat="1" x14ac:dyDescent="0.25">
      <c r="A12" s="26"/>
      <c r="B12" s="29" t="s">
        <v>187</v>
      </c>
      <c r="C12" s="30" t="s">
        <v>181</v>
      </c>
      <c r="D12" s="31" t="s">
        <v>188</v>
      </c>
      <c r="E12" s="32">
        <v>249295</v>
      </c>
      <c r="F12" s="34">
        <f t="shared" si="1"/>
        <v>8309.8333333333339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 t="s">
        <v>181</v>
      </c>
      <c r="D13" s="31" t="s">
        <v>190</v>
      </c>
      <c r="E13" s="32">
        <v>728333</v>
      </c>
      <c r="F13" s="34">
        <f t="shared" si="1"/>
        <v>29133.32</v>
      </c>
      <c r="G13" s="35" t="s">
        <v>0</v>
      </c>
      <c r="H13" s="26"/>
    </row>
    <row r="14" spans="1:8" s="148" customFormat="1" x14ac:dyDescent="0.25">
      <c r="A14" s="26"/>
      <c r="B14" s="29" t="s">
        <v>191</v>
      </c>
      <c r="C14" s="30" t="s">
        <v>181</v>
      </c>
      <c r="D14" s="31" t="s">
        <v>192</v>
      </c>
      <c r="E14" s="32">
        <v>28143</v>
      </c>
      <c r="F14" s="34">
        <f t="shared" si="1"/>
        <v>2814.3</v>
      </c>
      <c r="G14" s="35" t="s">
        <v>0</v>
      </c>
      <c r="H14" s="26"/>
    </row>
    <row r="15" spans="1:8" s="148" customFormat="1" x14ac:dyDescent="0.25">
      <c r="A15" s="26"/>
      <c r="B15" s="29" t="s">
        <v>193</v>
      </c>
      <c r="C15" s="30" t="s">
        <v>181</v>
      </c>
      <c r="D15" s="31" t="s">
        <v>194</v>
      </c>
      <c r="E15" s="32">
        <v>186893</v>
      </c>
      <c r="F15" s="34">
        <f t="shared" si="1"/>
        <v>3737.86</v>
      </c>
      <c r="G15" s="35" t="s">
        <v>0</v>
      </c>
      <c r="H15" s="26"/>
    </row>
    <row r="16" spans="1:8" s="148" customFormat="1" x14ac:dyDescent="0.25">
      <c r="A16" s="26"/>
      <c r="B16" s="29" t="s">
        <v>196</v>
      </c>
      <c r="C16" s="30" t="s">
        <v>181</v>
      </c>
      <c r="D16" s="31" t="s">
        <v>188</v>
      </c>
      <c r="E16" s="32">
        <v>37542</v>
      </c>
      <c r="F16" s="34">
        <f t="shared" si="0"/>
        <v>1251.4000000000001</v>
      </c>
      <c r="G16" s="35" t="s">
        <v>0</v>
      </c>
      <c r="H16" s="26"/>
    </row>
    <row r="17" spans="1:8" s="148" customFormat="1" x14ac:dyDescent="0.25">
      <c r="A17" s="26"/>
      <c r="B17" s="29" t="s">
        <v>195</v>
      </c>
      <c r="C17" s="30" t="s">
        <v>181</v>
      </c>
      <c r="D17" s="31" t="s">
        <v>182</v>
      </c>
      <c r="E17" s="32">
        <v>126095</v>
      </c>
      <c r="F17" s="34">
        <f t="shared" ref="F17" si="2">E17/D17</f>
        <v>1681.2666666666667</v>
      </c>
      <c r="G17" s="35" t="s">
        <v>0</v>
      </c>
      <c r="H17" s="26"/>
    </row>
    <row r="18" spans="1:8" s="148" customFormat="1" x14ac:dyDescent="0.25">
      <c r="A18" s="26"/>
      <c r="B18" s="23" t="s">
        <v>71</v>
      </c>
      <c r="C18" s="158"/>
      <c r="D18" s="158"/>
      <c r="E18" s="158"/>
      <c r="F18" s="36">
        <f>SUM(F8:F17)</f>
        <v>84313.654999999999</v>
      </c>
      <c r="G18" s="37" t="s">
        <v>0</v>
      </c>
      <c r="H18" s="26"/>
    </row>
    <row r="19" spans="1:8" s="148" customFormat="1" x14ac:dyDescent="0.25">
      <c r="A19" s="26"/>
      <c r="B19" s="107" t="s">
        <v>132</v>
      </c>
      <c r="C19" s="159"/>
      <c r="D19" s="159"/>
      <c r="E19" s="159"/>
      <c r="F19" s="66">
        <v>419395.36166666669</v>
      </c>
      <c r="G19" s="37" t="s">
        <v>0</v>
      </c>
      <c r="H19" s="26"/>
    </row>
    <row r="20" spans="1:8" s="148" customFormat="1" x14ac:dyDescent="0.25">
      <c r="A20" s="26"/>
      <c r="B20" s="39" t="s">
        <v>68</v>
      </c>
      <c r="C20" s="160"/>
      <c r="D20" s="160"/>
      <c r="E20" s="161"/>
      <c r="F20" s="38">
        <f>F18+F19</f>
        <v>503709.01666666672</v>
      </c>
      <c r="G20" s="38" t="s">
        <v>0</v>
      </c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hidden="1" x14ac:dyDescent="0.25"/>
    <row r="25" spans="1:8" s="148" customFormat="1" hidden="1" x14ac:dyDescent="0.25"/>
    <row r="26" spans="1:8" s="148" customFormat="1" hidden="1" x14ac:dyDescent="0.25"/>
    <row r="27" spans="1:8" s="148" customFormat="1" ht="14.45" hidden="1" customHeight="1" x14ac:dyDescent="0.25"/>
    <row r="28" spans="1:8" s="148" customFormat="1" ht="14.4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Lillerød Andelsvandværk a.m.b.a.</v>
      </c>
      <c r="B1" s="162"/>
      <c r="C1" s="162"/>
      <c r="D1" s="162"/>
      <c r="E1" s="162"/>
    </row>
    <row r="2" spans="1:5" x14ac:dyDescent="0.25">
      <c r="A2" s="1" t="str">
        <f>'1. Forside'!A2</f>
        <v>V123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121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158928.33333333331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investeringer'!F18</f>
        <v>84313.654999999999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9698.9766666666837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Lillerød Andelsvandværk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V123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120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187</v>
      </c>
      <c r="C8" s="30">
        <v>2015</v>
      </c>
      <c r="D8" s="31">
        <v>30</v>
      </c>
      <c r="E8" s="32">
        <v>748000</v>
      </c>
      <c r="F8" s="45">
        <f>E8/D8</f>
        <v>24933.333333333332</v>
      </c>
      <c r="G8" s="35" t="s">
        <v>0</v>
      </c>
      <c r="H8" s="26"/>
    </row>
    <row r="9" spans="1:8" s="148" customFormat="1" x14ac:dyDescent="0.25">
      <c r="A9" s="26"/>
      <c r="B9" s="29" t="s">
        <v>197</v>
      </c>
      <c r="C9" s="30">
        <v>2015</v>
      </c>
      <c r="D9" s="31">
        <v>30</v>
      </c>
      <c r="E9" s="32">
        <v>427000</v>
      </c>
      <c r="F9" s="45">
        <f t="shared" ref="F9:F15" si="0">E9/D9</f>
        <v>14233.333333333334</v>
      </c>
      <c r="G9" s="35" t="s">
        <v>0</v>
      </c>
      <c r="H9" s="26"/>
    </row>
    <row r="10" spans="1:8" s="148" customFormat="1" x14ac:dyDescent="0.25">
      <c r="A10" s="26"/>
      <c r="B10" s="29" t="s">
        <v>198</v>
      </c>
      <c r="C10" s="30">
        <v>2015</v>
      </c>
      <c r="D10" s="31">
        <v>50</v>
      </c>
      <c r="E10" s="32">
        <v>320000</v>
      </c>
      <c r="F10" s="45">
        <f t="shared" si="0"/>
        <v>6400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>
        <v>2015</v>
      </c>
      <c r="D11" s="31">
        <v>75</v>
      </c>
      <c r="E11" s="32">
        <v>100000</v>
      </c>
      <c r="F11" s="45">
        <f t="shared" si="0"/>
        <v>1333.3333333333333</v>
      </c>
      <c r="G11" s="35" t="s">
        <v>0</v>
      </c>
      <c r="H11" s="26"/>
    </row>
    <row r="12" spans="1:8" s="148" customFormat="1" x14ac:dyDescent="0.25">
      <c r="A12" s="26"/>
      <c r="B12" s="29" t="s">
        <v>199</v>
      </c>
      <c r="C12" s="30">
        <v>2015</v>
      </c>
      <c r="D12" s="31">
        <v>75</v>
      </c>
      <c r="E12" s="32">
        <v>2724000</v>
      </c>
      <c r="F12" s="45">
        <f t="shared" si="0"/>
        <v>36320</v>
      </c>
      <c r="G12" s="35" t="s">
        <v>0</v>
      </c>
      <c r="H12" s="26"/>
    </row>
    <row r="13" spans="1:8" s="148" customFormat="1" x14ac:dyDescent="0.25">
      <c r="A13" s="26"/>
      <c r="B13" s="29" t="s">
        <v>199</v>
      </c>
      <c r="C13" s="30">
        <v>2015</v>
      </c>
      <c r="D13" s="31">
        <v>75</v>
      </c>
      <c r="E13" s="32">
        <v>534000</v>
      </c>
      <c r="F13" s="45">
        <f t="shared" si="0"/>
        <v>7120</v>
      </c>
      <c r="G13" s="35" t="s">
        <v>0</v>
      </c>
      <c r="H13" s="26"/>
    </row>
    <row r="14" spans="1:8" s="148" customFormat="1" x14ac:dyDescent="0.25">
      <c r="A14" s="26"/>
      <c r="B14" s="29" t="s">
        <v>180</v>
      </c>
      <c r="C14" s="30">
        <v>2015</v>
      </c>
      <c r="D14" s="31">
        <v>75</v>
      </c>
      <c r="E14" s="32">
        <v>267000</v>
      </c>
      <c r="F14" s="45">
        <f t="shared" si="0"/>
        <v>3560</v>
      </c>
      <c r="G14" s="35" t="s">
        <v>0</v>
      </c>
      <c r="H14" s="26"/>
    </row>
    <row r="15" spans="1:8" s="148" customFormat="1" x14ac:dyDescent="0.25">
      <c r="A15" s="26"/>
      <c r="B15" s="29" t="s">
        <v>200</v>
      </c>
      <c r="C15" s="30">
        <v>2015</v>
      </c>
      <c r="D15" s="31">
        <v>75</v>
      </c>
      <c r="E15" s="32">
        <v>374000</v>
      </c>
      <c r="F15" s="45">
        <f t="shared" si="0"/>
        <v>4986.666666666667</v>
      </c>
      <c r="G15" s="35" t="s">
        <v>0</v>
      </c>
      <c r="H15" s="26"/>
    </row>
    <row r="16" spans="1:8" s="148" customFormat="1" x14ac:dyDescent="0.25">
      <c r="A16" s="26"/>
      <c r="B16" s="29" t="s">
        <v>184</v>
      </c>
      <c r="C16" s="30">
        <v>2015</v>
      </c>
      <c r="D16" s="31">
        <v>8</v>
      </c>
      <c r="E16" s="32">
        <v>486000</v>
      </c>
      <c r="F16" s="45">
        <f>E16/D16</f>
        <v>60750</v>
      </c>
      <c r="G16" s="35" t="s">
        <v>0</v>
      </c>
      <c r="H16" s="26"/>
    </row>
    <row r="17" spans="1:8" s="148" customFormat="1" x14ac:dyDescent="0.25">
      <c r="A17" s="26"/>
      <c r="B17" s="109" t="s">
        <v>72</v>
      </c>
      <c r="C17" s="165"/>
      <c r="D17" s="166"/>
      <c r="E17" s="167"/>
      <c r="F17" s="46">
        <f>SUMIF(C8:C16,"2015",F8:F16)</f>
        <v>159636.66666666669</v>
      </c>
      <c r="G17" s="47" t="s">
        <v>0</v>
      </c>
      <c r="H17" s="26"/>
    </row>
    <row r="18" spans="1:8" s="148" customFormat="1" x14ac:dyDescent="0.25">
      <c r="A18" s="26"/>
      <c r="B18" s="107" t="s">
        <v>130</v>
      </c>
      <c r="C18" s="168"/>
      <c r="D18" s="169"/>
      <c r="E18" s="170"/>
      <c r="F18" s="46">
        <f>SUMIF(C8:C16,"2016",F8:F16)</f>
        <v>0</v>
      </c>
      <c r="G18" s="47" t="s">
        <v>0</v>
      </c>
      <c r="H18" s="26"/>
    </row>
    <row r="19" spans="1:8" s="148" customFormat="1" x14ac:dyDescent="0.25">
      <c r="A19" s="26"/>
      <c r="B19" s="50" t="s">
        <v>36</v>
      </c>
      <c r="C19" s="171"/>
      <c r="D19" s="172"/>
      <c r="E19" s="172"/>
      <c r="F19" s="48">
        <f>F17+F18</f>
        <v>159636.66666666669</v>
      </c>
      <c r="G19" s="49" t="s">
        <v>0</v>
      </c>
      <c r="H19" s="26"/>
    </row>
    <row r="20" spans="1:8" s="148" customFormat="1" x14ac:dyDescent="0.25">
      <c r="A20" s="26"/>
      <c r="B20" s="26"/>
      <c r="C20" s="164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173"/>
      <c r="G22" s="173"/>
      <c r="H22" s="26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t="12" hidden="1" customHeight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Lillerød Andelsvandværk a.m.b.a.</v>
      </c>
      <c r="B1" s="56"/>
      <c r="C1" s="56"/>
      <c r="D1" s="176"/>
      <c r="E1" s="56"/>
    </row>
    <row r="2" spans="1:5" x14ac:dyDescent="0.25">
      <c r="A2" s="219" t="str">
        <f>'1. Forside'!A2</f>
        <v>V123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119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201</v>
      </c>
      <c r="C8" s="51">
        <v>2500</v>
      </c>
      <c r="D8" s="181" t="s">
        <v>0</v>
      </c>
      <c r="E8" s="56"/>
    </row>
    <row r="9" spans="1:5" x14ac:dyDescent="0.25">
      <c r="A9" s="56"/>
      <c r="B9" s="206" t="s">
        <v>202</v>
      </c>
      <c r="C9" s="51">
        <v>60000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95500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208</v>
      </c>
      <c r="C13" s="178"/>
      <c r="D13" s="179"/>
      <c r="E13" s="56"/>
    </row>
    <row r="14" spans="1:5" x14ac:dyDescent="0.25">
      <c r="A14" s="56"/>
      <c r="B14" s="53" t="s">
        <v>209</v>
      </c>
      <c r="C14" s="180">
        <v>3918000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3918000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0" t="s">
        <v>140</v>
      </c>
      <c r="C18" s="261"/>
      <c r="D18" s="262"/>
      <c r="E18" s="56"/>
    </row>
    <row r="19" spans="1:5" x14ac:dyDescent="0.25">
      <c r="A19" s="56"/>
      <c r="B19" s="53" t="s">
        <v>70</v>
      </c>
      <c r="C19" s="51">
        <v>16800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33500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50300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3" t="s">
        <v>141</v>
      </c>
      <c r="C24" s="264"/>
      <c r="D24" s="265"/>
      <c r="E24" s="56"/>
    </row>
    <row r="25" spans="1:5" x14ac:dyDescent="0.25">
      <c r="A25" s="56"/>
      <c r="B25" s="108" t="s">
        <v>142</v>
      </c>
      <c r="C25" s="19">
        <v>4468313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3772800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695513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2015-10-08T09:17:23Z</dcterms:modified>
</cp:coreProperties>
</file>