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4" i="16"/>
  <c r="C8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C9" i="12" l="1"/>
  <c r="C11" i="12" s="1"/>
  <c r="C31" i="8" s="1"/>
  <c r="E31" i="8" s="1"/>
  <c r="F8" i="2" l="1"/>
  <c r="F8" i="7"/>
  <c r="F12" i="7" s="1"/>
  <c r="F19" i="2" l="1"/>
  <c r="C9" i="10" s="1"/>
  <c r="C15" i="11" l="1"/>
  <c r="C28" i="8" s="1"/>
  <c r="C14" i="4"/>
  <c r="C26" i="8" s="1"/>
  <c r="C25" i="3"/>
  <c r="C24" i="8" s="1"/>
  <c r="F14" i="7"/>
  <c r="C18" i="8" s="1"/>
  <c r="C19" i="3"/>
  <c r="C23" i="8" s="1"/>
  <c r="C8" i="3"/>
  <c r="C21" i="8" s="1"/>
  <c r="C8" i="4"/>
  <c r="C25" i="8" s="1"/>
  <c r="C10" i="10"/>
  <c r="C17" i="8" s="1"/>
  <c r="F2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<sst xmlns="http://schemas.openxmlformats.org/spreadsheetml/2006/main" count="393" uniqueCount="203">
  <si>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</si>
  <si>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</si>
  <si>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</si>
  <si>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</si>
  <si>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</si>
  <si>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</si>
  <si>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</si>
  <si>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</si>
  <si>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</si>
  <si>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</si>
  <si>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</si>
  <si>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</si>
  <si>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</si>
  <si>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</si>
  <si>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</si>
  <si>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</si>
  <si>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</si>
  <si>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</si>
  <si>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</si>
  <si>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</si>
  <si>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</si>
  <si>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</si>
  <si>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</si>
  <si>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</si>
  <si>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</si>
  <si>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</si>
  <si>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</si>
  <si>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</si>
  <si>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</si>
  <si>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</si>
  <si>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</si>
  <si>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</si>
  <si>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</si>
  <si>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</si>
  <si>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</si>
  <si>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</si>
  <si>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</si>
  <si>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</si>
  <si>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</si>
  <si>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</si>
  <si>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</si>
  <si>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</si>
  <si>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</si>
  <si>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</si>
  <si>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</si>
  <si>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</si>
  <si>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</si>
  <si>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</si>
  <si>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</si>
  <si>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</si>
  <si>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</si>
  <si>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</si>
  <si>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</si>
  <si>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</si>
  <si>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</si>
  <si>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</si>
  <si>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</si>
  <si>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</si>
  <si>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</si>
  <si>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</si>
  <si>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</si>
  <si>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</si>
  <si>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</si>
  <si>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</si>
  <si>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</si>
  <si>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</si>
  <si>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</si>
  <si>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</si>
  <si>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</si>
  <si>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</si>
  <si>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</si>
  <si>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</si>
  <si>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</si>
  <si>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</si>
  <si>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</si>
  <si>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</si>
  <si>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</si>
  <si>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</si>
  <si>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</si>
  <si>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</si>
  <si>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</si>
  <si>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</si>
  <si>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</si>
  <si>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</si>
  <si>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</si>
  <si>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</si>
  <si>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</si>
  <si>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</si>
  <si>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</si>
  <si>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</si>
  <si>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</si>
  <si>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</si>
  <si>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</si>
  <si>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</si>
  <si>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</si>
  <si>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</si>
  <si>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</si>
  <si>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</si>
  <si>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</si>
  <si>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</si>
  <si>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</si>
  <si>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</si>
  <si>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</si>
  <si>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</si>
  <si>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</si>
  <si>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</si>
  <si>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</si>
  <si>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</si>
  <si>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</si>
  <si>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</si>
  <si>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</si>
  <si>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</si>
  <si>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</si>
  <si>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</si>
  <si>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</si>
  <si>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</si>
  <si>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</si>
  <si>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</si>
  <si>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</si>
  <si>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</si>
  <si>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</si>
  <si>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</si>
  <si>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</si>
  <si>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</si>
  <si>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</si>
  <si>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</si>
  <si>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</si>
  <si>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</si>
  <si>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</si>
  <si>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</si>
  <si>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</si>
  <si>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</si>
  <si>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</si>
  <si>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</si>
  <si>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</si>
  <si>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</si>
  <si>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</si>
  <si>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</si>
  <si>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</si>
  <si>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</si>
  <si>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</si>
  <si>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</si>
  <si>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</si>
  <si>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</si>
  <si>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</si>
  <si>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</si>
  <si>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</si>
  <si>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</si>
  <si>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</si>
  <si>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</si>
  <si>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</si>
  <si>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</si>
  <si>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</si>
  <si>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</si>
  <si>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</si>
  <si>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</si>
  <si>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</si>
  <si>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</si>
  <si>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</si>
  <si>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</si>
  <si>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</si>
  <si>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</si>
  <si>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</si>
  <si>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</si>
  <si>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</si>
  <si>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</si>
  <si>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</si>
  <si>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</si>
  <si>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</si>
  <si>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</si>
  <si>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</si>
  <si>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</si>
  <si>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</si>
  <si>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</si>
  <si>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</si>
  <si>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</si>
  <si>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</si>
  <si>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</si>
  <si>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</si>
  <si>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</si>
  <si>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</si>
  <si>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</si>
  <si>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</si>
  <si>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Skyllevand-/slamhåndteringsanlæg - lukkede betonbeholdere</t>
  </si>
  <si>
    <t>50</t>
  </si>
  <si>
    <t>Pumpe inkl. stigrør og forerørsforsejlinger mv.</t>
  </si>
  <si>
    <t>15</t>
  </si>
  <si>
    <t>Beluftningsanlæg, iltningstrappe, Mek./EL</t>
  </si>
  <si>
    <t>25</t>
  </si>
  <si>
    <t>Stik på ledningsnet, Konstruktioner</t>
  </si>
  <si>
    <t>75</t>
  </si>
  <si>
    <t>SRO-brønd/kvarterbrønd/sektionsbrønd, Mek./EL</t>
  </si>
  <si>
    <t>Beholderanlæg - højdebeholder</t>
  </si>
  <si>
    <t>Ventiler på ledningsnet ≤ Ø50 mm</t>
  </si>
  <si>
    <t>Ø 50mm &lt; Ledningsnet ≤ Ø110 mm</t>
  </si>
  <si>
    <t xml:space="preserve">Afregningsmålere, mekaniske </t>
  </si>
  <si>
    <t>8</t>
  </si>
  <si>
    <t>Vandsamarbejder</t>
  </si>
  <si>
    <t>Tillæg for afgift for ledningsført vand i 2016</t>
  </si>
  <si>
    <t>Afgift for ledningsført vand</t>
  </si>
  <si>
    <t>Lindholm Vandværk a.m.b.a</t>
  </si>
  <si>
    <t>V124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</si>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</sst>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Lindholm Vandværk a.m.b.a</v>
      </c>
      <c r="B1" s="56"/>
      <c r="C1" s="56"/>
      <c r="D1" s="56"/>
      <c r="E1" s="56"/>
    </row>
    <row r="2" spans="1:5" x14ac:dyDescent="0.25">
      <c r="A2" s="219" t="str">
        <f>'1. Forside'!A2</f>
        <v>V124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26" t="s">
        <v>197</v>
      </c>
      <c r="C7" s="51">
        <v>701000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701000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617714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656500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-38786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Lindholm Vandværk a.m.b.a</v>
      </c>
      <c r="B1" s="26"/>
      <c r="C1" s="26"/>
      <c r="D1" s="26"/>
      <c r="E1" s="26"/>
    </row>
    <row r="2" spans="1:5" x14ac:dyDescent="0.25">
      <c r="A2" s="220" t="str">
        <f>'1. Forside'!A2</f>
        <v>V124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-36987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13013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Lindholm Vandværk a.m.b.a</v>
      </c>
      <c r="B1" s="26"/>
      <c r="C1" s="26"/>
      <c r="D1" s="26"/>
      <c r="E1" s="26"/>
    </row>
    <row r="2" spans="1:5" x14ac:dyDescent="0.25">
      <c r="A2" s="220" t="str">
        <f>'1. Forside'!A2</f>
        <v>V124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-6930488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-3415960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-3514528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-702905.6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Lindholm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7952374.8718643589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1640640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377746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196699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161500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2376585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958983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958983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-3015134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-3015134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320434</v>
      </c>
      <c r="D27" s="79" t="s">
        <v>0</v>
      </c>
      <c r="E27" s="10">
        <f>IF(C27&lt;0,0,-C27)</f>
        <v>-320434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7383150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7383150</v>
      </c>
      <c r="D36" s="79" t="s">
        <v>0</v>
      </c>
      <c r="E36" s="10">
        <f>-C36</f>
        <v>-7383150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248790.87186435889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Lindholm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V124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389833</v>
      </c>
      <c r="D7" s="221" t="s">
        <v>0</v>
      </c>
      <c r="E7" s="222">
        <v>0</v>
      </c>
      <c r="F7" s="221" t="s">
        <v>0</v>
      </c>
      <c r="G7" s="222">
        <v>0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235286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-154547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154547</v>
      </c>
      <c r="D11" s="225" t="s">
        <v>0</v>
      </c>
      <c r="E11" s="55">
        <f>C11+E7-E8-E9</f>
        <v>154547</v>
      </c>
      <c r="F11" s="225" t="s">
        <v>0</v>
      </c>
      <c r="G11" s="55">
        <f>E11+G7-G8-G9</f>
        <v>154547</v>
      </c>
      <c r="H11" s="225" t="s">
        <v>0</v>
      </c>
      <c r="I11" s="55">
        <f>G11+I7-I8-I9</f>
        <v>154547</v>
      </c>
      <c r="J11" s="225" t="s">
        <v>0</v>
      </c>
      <c r="K11" s="55">
        <f>K7-K8-K9+K10+I11</f>
        <v>0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Lindholm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2154288.7965542185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-8186.2974269060305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-46263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2099839.4991273126</v>
      </c>
      <c r="D13" s="79" t="s">
        <v>0</v>
      </c>
      <c r="E13" s="6">
        <f>C13</f>
        <v>2099839.4991273126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1533094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202</v>
      </c>
      <c r="C16" s="14">
        <f>'6. Gennemførte investeringer'!F21</f>
        <v>533750.04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21406.693333333336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60583.333333333328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2148834.0666666669</v>
      </c>
      <c r="D19" s="79" t="s">
        <v>0</v>
      </c>
      <c r="E19" s="8">
        <f>C19</f>
        <v>2148834.0666666669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3108280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67000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723518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701000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-38786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13013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4582025</v>
      </c>
      <c r="D29" s="79" t="s">
        <v>0</v>
      </c>
      <c r="E29" s="6">
        <f>C29</f>
        <v>4582025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-702905.6</v>
      </c>
      <c r="D31" s="79" t="s">
        <v>0</v>
      </c>
      <c r="E31" s="10">
        <f>C31</f>
        <v>-702905.6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248790.87186435889</v>
      </c>
      <c r="D33" s="79" t="s">
        <v>0</v>
      </c>
      <c r="E33" s="12">
        <f>C33</f>
        <v>248790.87186435889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8376583.8376583392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495492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16.905588460879972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10.632470025062643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Lindholm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2154288.7965542185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2154288.7965542185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2154288.7965542185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-8186.2974269060305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Lindholm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1638982.9164184495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2146102.4991273126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2154288.7965542185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185053.40762400738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46263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Lindholm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66353464.819951974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1533094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1533094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Lindholm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288385</v>
      </c>
      <c r="F8" s="34">
        <f t="shared" ref="F8" si="0">E8/D8</f>
        <v>9612.8333333333339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96058</v>
      </c>
      <c r="F9" s="34">
        <f t="shared" ref="F9:F18" si="1">E9/D9</f>
        <v>1921.16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50074</v>
      </c>
      <c r="F10" s="34">
        <f t="shared" si="1"/>
        <v>3338.2666666666669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69634</v>
      </c>
      <c r="F11" s="34">
        <f t="shared" si="1"/>
        <v>2785.36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1459371</v>
      </c>
      <c r="F12" s="34">
        <f t="shared" si="1"/>
        <v>19458.28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186</v>
      </c>
      <c r="E13" s="32">
        <v>8024</v>
      </c>
      <c r="F13" s="34">
        <f t="shared" si="1"/>
        <v>534.93333333333328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184</v>
      </c>
      <c r="E14" s="32">
        <v>25749</v>
      </c>
      <c r="F14" s="34">
        <f t="shared" si="1"/>
        <v>514.98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190</v>
      </c>
      <c r="E15" s="32">
        <v>98389</v>
      </c>
      <c r="F15" s="34">
        <f t="shared" si="1"/>
        <v>1311.8533333333332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181</v>
      </c>
      <c r="D16" s="31" t="s">
        <v>190</v>
      </c>
      <c r="E16" s="32">
        <v>81368</v>
      </c>
      <c r="F16" s="34">
        <f t="shared" si="1"/>
        <v>1084.9066666666668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181</v>
      </c>
      <c r="D17" s="31" t="s">
        <v>196</v>
      </c>
      <c r="E17" s="32">
        <v>115824</v>
      </c>
      <c r="F17" s="34">
        <f t="shared" si="1"/>
        <v>14478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 t="s">
        <v>181</v>
      </c>
      <c r="D18" s="31" t="s">
        <v>190</v>
      </c>
      <c r="E18" s="32">
        <v>709083</v>
      </c>
      <c r="F18" s="34">
        <f t="shared" si="1"/>
        <v>9454.44</v>
      </c>
      <c r="G18" s="35" t="s">
        <v>0</v>
      </c>
      <c r="H18" s="26"/>
    </row>
    <row r="19" spans="1:8" s="148" customFormat="1" x14ac:dyDescent="0.25">
      <c r="A19" s="26"/>
      <c r="B19" s="23" t="s">
        <v>71</v>
      </c>
      <c r="C19" s="158"/>
      <c r="D19" s="158"/>
      <c r="E19" s="158"/>
      <c r="F19" s="36">
        <f>SUM(F8:F18)</f>
        <v>64495.013333333336</v>
      </c>
      <c r="G19" s="37" t="s">
        <v>0</v>
      </c>
      <c r="H19" s="26"/>
    </row>
    <row r="20" spans="1:8" s="148" customFormat="1" x14ac:dyDescent="0.25">
      <c r="A20" s="26"/>
      <c r="B20" s="107" t="s">
        <v>132</v>
      </c>
      <c r="C20" s="159"/>
      <c r="D20" s="159"/>
      <c r="E20" s="159"/>
      <c r="F20" s="66">
        <v>469255.02666666667</v>
      </c>
      <c r="G20" s="37" t="s">
        <v>0</v>
      </c>
      <c r="H20" s="26"/>
    </row>
    <row r="21" spans="1:8" s="148" customFormat="1" x14ac:dyDescent="0.25">
      <c r="A21" s="26"/>
      <c r="B21" s="39" t="s">
        <v>68</v>
      </c>
      <c r="C21" s="160"/>
      <c r="D21" s="160"/>
      <c r="E21" s="161"/>
      <c r="F21" s="38">
        <f>F19+F20</f>
        <v>533750.04</v>
      </c>
      <c r="G21" s="38" t="s">
        <v>0</v>
      </c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hidden="1" x14ac:dyDescent="0.25"/>
    <row r="26" spans="1:8" s="148" customFormat="1" hidden="1" x14ac:dyDescent="0.25"/>
    <row r="27" spans="1:8" s="148" customFormat="1" hidden="1" x14ac:dyDescent="0.25"/>
    <row r="28" spans="1:8" s="148" customFormat="1" ht="14.45" hidden="1" customHeight="1" x14ac:dyDescent="0.25"/>
    <row r="29" spans="1:8" s="148" customFormat="1" ht="14.4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Lindholm Vandværk a.m.b.a</v>
      </c>
      <c r="B1" s="162"/>
      <c r="C1" s="162"/>
      <c r="D1" s="162"/>
      <c r="E1" s="162"/>
    </row>
    <row r="2" spans="1:5" x14ac:dyDescent="0.25">
      <c r="A2" s="1" t="str">
        <f>'1. Forside'!A2</f>
        <v>V124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76750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30833.333333333336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investeringer'!F19</f>
        <v>64495.013333333336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21406.693333333336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Lindholm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194</v>
      </c>
      <c r="C8" s="30">
        <v>2015</v>
      </c>
      <c r="D8" s="31">
        <v>75</v>
      </c>
      <c r="E8" s="32">
        <v>1100000</v>
      </c>
      <c r="F8" s="45">
        <f>E8/D8</f>
        <v>14666.666666666666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>
        <v>2015</v>
      </c>
      <c r="D9" s="31">
        <v>8</v>
      </c>
      <c r="E9" s="32">
        <v>125000</v>
      </c>
      <c r="F9" s="45">
        <f t="shared" ref="F9" si="0">E9/D9</f>
        <v>15625</v>
      </c>
      <c r="G9" s="35" t="s">
        <v>0</v>
      </c>
      <c r="H9" s="26"/>
    </row>
    <row r="10" spans="1:8" s="148" customFormat="1" x14ac:dyDescent="0.25">
      <c r="A10" s="26"/>
      <c r="B10" s="29" t="s">
        <v>194</v>
      </c>
      <c r="C10" s="30">
        <v>2016</v>
      </c>
      <c r="D10" s="31">
        <v>75</v>
      </c>
      <c r="E10" s="32">
        <v>1100000</v>
      </c>
      <c r="F10" s="45">
        <f t="shared" ref="F10:F11" si="1">E10/D10</f>
        <v>14666.666666666666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2016</v>
      </c>
      <c r="D11" s="31">
        <v>8</v>
      </c>
      <c r="E11" s="32">
        <v>125000</v>
      </c>
      <c r="F11" s="45">
        <f t="shared" si="1"/>
        <v>15625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30291.666666666664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30291.666666666664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60583.333333333328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Lindholm Vandværk a.m.b.a</v>
      </c>
      <c r="B1" s="56"/>
      <c r="C1" s="56"/>
      <c r="D1" s="176"/>
      <c r="E1" s="56"/>
    </row>
    <row r="2" spans="1:5" x14ac:dyDescent="0.25">
      <c r="A2" s="219" t="str">
        <f>'1. Forside'!A2</f>
        <v>V124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198</v>
      </c>
      <c r="C11" s="178"/>
      <c r="D11" s="179"/>
      <c r="E11" s="56"/>
    </row>
    <row r="12" spans="1:5" x14ac:dyDescent="0.25">
      <c r="A12" s="56"/>
      <c r="B12" s="53" t="s">
        <v>199</v>
      </c>
      <c r="C12" s="180">
        <v>3108280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3108280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37000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30000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67000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3779568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3056050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723518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2015-09-27T19:23:13Z</dcterms:modified>
</cp:coreProperties>
</file>