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4" i="16" l="1"/>
  <c r="C3" i="16"/>
  <c r="F3" i="17" l="1"/>
  <c r="G3" i="17"/>
  <c r="G3" i="24" l="1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C6" i="16"/>
  <c r="C5" i="16"/>
  <c r="D3" i="16" s="1"/>
  <c r="G5" i="17"/>
  <c r="F4" i="17"/>
  <c r="E5" i="17"/>
  <c r="G4" i="17"/>
  <c r="E4" i="17"/>
  <c r="F5" i="17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<sst xmlns="http://schemas.openxmlformats.org/spreadsheetml/2006/main" count="114" uniqueCount="79">
  <si>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</si>
  <si>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</si>
  <si>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</si>
  <si>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</si>
  <si>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</si>
  <si>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</si>
  <si>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</si>
  <si>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</si>
  <si>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</si>
  <si>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</si>
  <si>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</si>
  <si>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</si>
  <si>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</si>
  <si>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</si>
  <si>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</si>
  <si>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</si>
  <si>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</si>
  <si>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</si>
  <si>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</si>
  <si>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</si>
  <si>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</si>
  <si>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</si>
  <si>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</si>
  <si>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</si>
  <si>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</si>
  <si>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</si>
  <si>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</si>
  <si>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</si>
  <si>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</si>
  <si>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</si>
  <si>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</si>
  <si>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</si>
  <si>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</si>
  <si>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</si>
  <si>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</si>
  <si>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</si>
  <si>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</si>
  <si>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</si>
  <si>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</si>
  <si>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</si>
  <si>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</si>
  <si>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</si>
  <si>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</si>
  <si>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</si>
  <si>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</si>
  <si>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</si>
  <si>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</si>
  <si>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</si>
  <si>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</si>
  <si>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</si>
  <si>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</si>
  <si>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</si>
  <si>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</si>
  <si>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</si>
  <si>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</si>
  <si>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</si>
  <si>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</si>
  <si>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</si>
  <si>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</si>
  <si>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</si>
  <si>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</si>
  <si>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</si>
  <si>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</si>
  <si>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</si>
  <si>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</si>
  <si>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</si>
  <si>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</si>
  <si>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</si>
  <si>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</si>
  <si>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</si>
  <si>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</si>
  <si>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</si>
  <si>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</si>
  <si>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</si>
  <si>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Sluse- og pumpeanlæg</t>
  </si>
  <si>
    <t>Lystrup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</si>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</sst>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112309897.57891333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291420.907312</v>
      </c>
      <c r="C4" t="s">
        <v>11</v>
      </c>
    </row>
    <row r="5" spans="1:3" s="26" customFormat="1" x14ac:dyDescent="0.25">
      <c r="A5" s="3" t="s">
        <v>12</v>
      </c>
      <c r="B5" s="48">
        <f>SUM(B2:B4)</f>
        <v>112611318.48622534</v>
      </c>
      <c r="C5" s="62" t="s">
        <v>11</v>
      </c>
    </row>
    <row r="6" spans="1:3" x14ac:dyDescent="0.25">
      <c r="A6" s="47" t="s">
        <v>0</v>
      </c>
      <c r="B6" s="38">
        <f>Investeringer!E3</f>
        <v>183186369.10023248</v>
      </c>
      <c r="C6" s="23" t="s">
        <v>11</v>
      </c>
    </row>
    <row r="7" spans="1:3" x14ac:dyDescent="0.25">
      <c r="A7" s="4" t="s">
        <v>1</v>
      </c>
      <c r="B7" s="35">
        <f>Investeringer!F3</f>
        <v>40528126.456374407</v>
      </c>
      <c r="C7" t="s">
        <v>11</v>
      </c>
    </row>
    <row r="8" spans="1:3" x14ac:dyDescent="0.25">
      <c r="A8" s="4" t="s">
        <v>2</v>
      </c>
      <c r="B8" s="35">
        <f>Investeringer!G3</f>
        <v>7570000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11254426</v>
      </c>
      <c r="C9" t="s">
        <v>11</v>
      </c>
    </row>
    <row r="10" spans="1:3" s="22" customFormat="1" x14ac:dyDescent="0.25">
      <c r="A10" s="3" t="s">
        <v>47</v>
      </c>
      <c r="B10" s="48">
        <f>SUM(B6:B9)</f>
        <v>242538921.55660689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24699122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2463139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27162261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382312501.04283226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385696631.9008131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115310587</v>
      </c>
      <c r="C2" s="49">
        <v>0</v>
      </c>
      <c r="D2" s="49">
        <f>B2+C2</f>
        <v>115310587</v>
      </c>
      <c r="E2" s="50">
        <f>D2</f>
        <v>115310587</v>
      </c>
      <c r="F2" s="49">
        <v>132747619.07316291</v>
      </c>
      <c r="G2" s="49">
        <v>0</v>
      </c>
      <c r="H2" s="49">
        <f>F2-G2</f>
        <v>132747619.07316291</v>
      </c>
      <c r="I2" s="49">
        <f>AVERAGEIF(E2:E4,"&lt;&gt;0")</f>
        <v>112309897.57891333</v>
      </c>
      <c r="J2" s="49">
        <v>111097763.91362387</v>
      </c>
      <c r="K2" s="39">
        <f>IF(H2&gt;I2,IF(I2&gt;J2,I2,J2),H2)</f>
        <v>112309897.57891333</v>
      </c>
    </row>
    <row r="3" spans="1:11" s="23" customFormat="1" x14ac:dyDescent="0.25">
      <c r="A3" s="28">
        <v>2014</v>
      </c>
      <c r="B3" s="49">
        <v>111005745</v>
      </c>
      <c r="C3" s="49"/>
      <c r="D3" s="49">
        <f t="shared" ref="D3:D4" si="0">B3+C3</f>
        <v>111005745</v>
      </c>
      <c r="E3" s="50">
        <f>D3*Pristalsregulering!C7</f>
        <v>111094549.59599999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108804145</v>
      </c>
      <c r="C4" s="49"/>
      <c r="D4" s="49">
        <f t="shared" si="0"/>
        <v>108804145</v>
      </c>
      <c r="E4" s="50">
        <f>D4*Pristalsregulering!$C$6*Pristalsregulering!$C$7</f>
        <v>110524556.14073998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style="22" customWidth="1"/>
    <col min="3" max="3" width="30.7109375" style="55" customWidth="1"/>
    <col min="4" max="4" width="30.7109375" style="86" customWidth="1"/>
    <col min="5" max="5" width="30.7109375" style="55" customWidth="1"/>
    <col min="6" max="6" width="9.140625" hidden="1" customWidth="1"/>
    <col min="32" max="32" width="9.140625" hidden="1"/>
    <col min="118" max="118" width="9.140625" hidden="1"/>
    <col min="144" max="144" width="9.140625" hidden="1"/>
    <col min="230" max="230" width="9.140625" hidden="1"/>
    <col min="256" max="256" width="9.140625" hidden="1"/>
    <col min="316" max="316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76</v>
      </c>
      <c r="C1" s="65" t="s">
        <v>77</v>
      </c>
      <c r="D1" s="83" t="s">
        <v>78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4">
        <v>10000</v>
      </c>
      <c r="C3" s="45">
        <f>B3</f>
        <v>10000</v>
      </c>
      <c r="D3" s="85">
        <f>IF(C4=0,0,AVERAGEIF(C4:C6,"&lt;&gt;0"))+C3</f>
        <v>10000</v>
      </c>
      <c r="E3" s="57">
        <f>SUM(D3:D3)</f>
        <v>10000</v>
      </c>
    </row>
    <row r="4" spans="1:5" x14ac:dyDescent="0.25">
      <c r="A4" s="28">
        <v>2015</v>
      </c>
      <c r="B4" s="35"/>
      <c r="C4" s="45">
        <f>B4</f>
        <v>0</v>
      </c>
      <c r="D4" s="8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54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20000</v>
      </c>
      <c r="C3" s="42">
        <v>284680</v>
      </c>
      <c r="D3" s="42">
        <v>0</v>
      </c>
      <c r="E3" s="41">
        <f>B3</f>
        <v>20000</v>
      </c>
      <c r="F3" s="42">
        <f t="shared" ref="F3:G3" si="0">C3</f>
        <v>284680</v>
      </c>
      <c r="G3" s="43">
        <f t="shared" si="0"/>
        <v>0</v>
      </c>
      <c r="H3" s="44">
        <f>IF(E3=0,0,AVERAGEIF(E3:E5,"&lt;&gt;0"))+IF(F3=0,0,AVERAGEIF(F3:F5,"&lt;&gt;0"))+IF(G3=0,0,AVERAGEIF(G3:G5,"&lt;&gt;0"))</f>
        <v>291420.907312</v>
      </c>
    </row>
    <row r="4" spans="1:8" x14ac:dyDescent="0.25">
      <c r="A4" s="31">
        <v>2014</v>
      </c>
      <c r="B4" s="41">
        <v>22000</v>
      </c>
      <c r="C4" s="42">
        <v>215600</v>
      </c>
      <c r="D4" s="42">
        <v>0</v>
      </c>
      <c r="E4" s="41">
        <f>B4*Pristalsregulering!$C$7</f>
        <v>22017.599999999999</v>
      </c>
      <c r="F4" s="42">
        <f>C4*Pristalsregulering!$C$7</f>
        <v>215772.47999999998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301628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306397.34193599998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168261727.96833897</v>
      </c>
      <c r="C3" s="38">
        <v>39421456.990238085</v>
      </c>
      <c r="D3" s="40">
        <v>7570000</v>
      </c>
      <c r="E3" s="35">
        <f>B3*Pristalsregulering!C2*Pristalsregulering!C3*Pristalsregulering!C4*Pristalsregulering!C5*Pristalsregulering!C6*Pristalsregulering!C7</f>
        <v>183186369.10023248</v>
      </c>
      <c r="F3" s="35">
        <v>40528126.456374407</v>
      </c>
      <c r="G3" s="35">
        <f>D3</f>
        <v>7570000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55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11254426</v>
      </c>
      <c r="D3" s="38">
        <v>0</v>
      </c>
      <c r="E3" s="40">
        <v>0</v>
      </c>
      <c r="F3" s="38">
        <f>B3</f>
        <v>0</v>
      </c>
      <c r="G3" s="38">
        <f>C3</f>
        <v>11254426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11254426</v>
      </c>
      <c r="L3" s="43">
        <f>AVERAGE(H3:H5)+AVERAGE(I3:I5)</f>
        <v>0</v>
      </c>
      <c r="M3" s="44">
        <f>SUM(J3:L3)</f>
        <v>11254426</v>
      </c>
      <c r="N3" s="23"/>
    </row>
    <row r="4" spans="1:14" x14ac:dyDescent="0.25">
      <c r="A4" s="28">
        <v>2014</v>
      </c>
      <c r="B4" s="45">
        <v>0</v>
      </c>
      <c r="C4" s="38">
        <v>9281455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9288880.1639999989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8340973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8472860.4650759976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16261</v>
      </c>
      <c r="C2" s="42">
        <v>6575579</v>
      </c>
      <c r="D2" s="42">
        <v>2531134</v>
      </c>
      <c r="E2" s="42">
        <v>1482561</v>
      </c>
      <c r="F2" s="42">
        <v>5810000</v>
      </c>
      <c r="G2" s="42">
        <v>0</v>
      </c>
      <c r="H2" s="42">
        <v>8283587</v>
      </c>
      <c r="I2" s="42">
        <v>0</v>
      </c>
      <c r="J2" s="42"/>
      <c r="K2" s="42"/>
      <c r="L2" s="43">
        <v>0</v>
      </c>
      <c r="M2" s="44">
        <f>SUM(B2:L2)</f>
        <v>24699122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2339542</v>
      </c>
    </row>
    <row r="3" spans="1:2" x14ac:dyDescent="0.25">
      <c r="A3" t="s">
        <v>75</v>
      </c>
      <c r="B3" s="35">
        <v>123597</v>
      </c>
    </row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2016-11-11T16:27:43Z</dcterms:modified>
</cp:coreProperties>
</file>