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9" i="2" l="1"/>
  <c r="F10" i="2"/>
  <c r="F11" i="2"/>
  <c r="F12" i="2"/>
  <c r="F13" i="2"/>
  <c r="F14" i="2"/>
  <c r="F15" i="2"/>
  <c r="F16" i="2"/>
  <c r="F17" i="2"/>
  <c r="F18" i="2"/>
  <c r="F19" i="2"/>
  <c r="E31" i="19" l="1"/>
  <c r="C36" i="19" l="1"/>
  <c r="E36" i="19" s="1"/>
  <c r="F15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3" i="15" l="1"/>
  <c r="C15" i="15" s="1"/>
  <c r="C11" i="8" s="1"/>
  <c r="C15" i="3"/>
  <c r="C22" i="8" s="1"/>
  <c r="C9" i="9"/>
  <c r="C15" i="8" s="1"/>
  <c r="E29" i="19"/>
  <c r="C12" i="8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2" l="1"/>
  <c r="C11" i="12" s="1"/>
  <c r="C31" i="8" s="1"/>
  <c r="E31" i="8" s="1"/>
  <c r="F8" i="2" l="1"/>
  <c r="F8" i="7"/>
  <c r="F14" i="7" s="1"/>
  <c r="F20" i="2" l="1"/>
  <c r="C9" i="10" s="1"/>
  <c r="C15" i="11" l="1"/>
  <c r="C28" i="8" s="1"/>
  <c r="C14" i="4"/>
  <c r="C26" i="8" s="1"/>
  <c r="C27" i="3"/>
  <c r="C24" i="8" s="1"/>
  <c r="F16" i="7"/>
  <c r="C18" i="8" s="1"/>
  <c r="C21" i="3"/>
  <c r="C23" i="8" s="1"/>
  <c r="C10" i="3"/>
  <c r="C21" i="8" s="1"/>
  <c r="C8" i="4"/>
  <c r="C25" i="8" s="1"/>
  <c r="C10" i="10"/>
  <c r="C17" i="8" s="1"/>
  <c r="F22" i="2"/>
  <c r="C16" i="8" s="1"/>
  <c r="C19" i="8" l="1"/>
  <c r="E19" i="8" s="1"/>
  <c r="C29" i="8"/>
  <c r="E29" i="8" s="1"/>
  <c r="A1" i="8"/>
  <c r="C9" i="15" l="1"/>
  <c r="C10" i="8" s="1"/>
  <c r="C13" i="8" s="1"/>
  <c r="E13" i="8" s="1"/>
  <c r="E35" i="8" s="1"/>
  <c r="E38" i="8" l="1"/>
  <c r="E37" i="8"/>
</calcChain>
</file>

<file path=xl/sharedStrings.xml><?xml version="1.0" encoding="utf-8"?>
<sst xmlns="http://schemas.openxmlformats.org/spreadsheetml/2006/main" count="380" uniqueCount="199">
  <si>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</si>
  <si>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</si>
  <si>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</si>
  <si>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</si>
  <si>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</si>
  <si>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</si>
  <si>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</si>
  <si>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</si>
  <si>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</si>
  <si>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</si>
  <si>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</si>
  <si>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</si>
  <si>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</si>
  <si>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</si>
  <si>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</si>
  <si>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</si>
  <si>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</si>
  <si>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</si>
  <si>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</si>
  <si>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</si>
  <si>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</si>
  <si>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</si>
  <si>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</si>
  <si>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</si>
  <si>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</si>
  <si>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</si>
  <si>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</si>
  <si>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</si>
  <si>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</si>
  <si>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</si>
  <si>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</si>
  <si>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</si>
  <si>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</si>
  <si>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</si>
  <si>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</si>
  <si>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</si>
  <si>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</si>
  <si>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</si>
  <si>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</si>
  <si>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</si>
  <si>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</si>
  <si>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</si>
  <si>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</si>
  <si>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</si>
  <si>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</si>
  <si>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</si>
  <si>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</si>
  <si>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</si>
  <si>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</si>
  <si>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</si>
  <si>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</si>
  <si>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</si>
  <si>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</si>
  <si>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</si>
  <si>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</si>
  <si>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</si>
  <si>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</si>
  <si>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</si>
  <si>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</si>
  <si>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</si>
  <si>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</si>
  <si>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</si>
  <si>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</si>
  <si>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</si>
  <si>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</si>
  <si>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</si>
  <si>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</si>
  <si>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</si>
  <si>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</si>
  <si>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</si>
  <si>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</si>
  <si>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</si>
  <si>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</si>
  <si>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</si>
  <si>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</si>
  <si>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</si>
  <si>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</si>
  <si>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</si>
  <si>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</si>
  <si>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</si>
  <si>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</si>
  <si>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</si>
  <si>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</si>
  <si>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</si>
  <si>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</si>
  <si>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</si>
  <si>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</si>
  <si>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</si>
  <si>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</si>
  <si>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</si>
  <si>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</si>
  <si>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</si>
  <si>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</si>
  <si>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</si>
  <si>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</si>
  <si>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</si>
  <si>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</si>
  <si>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</si>
  <si>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</si>
  <si>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</si>
  <si>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</si>
  <si>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</si>
  <si>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</si>
  <si>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</si>
  <si>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</si>
  <si>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</si>
  <si>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</si>
  <si>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</si>
  <si>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</si>
  <si>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</si>
  <si>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</si>
  <si>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</si>
  <si>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</si>
  <si>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</si>
  <si>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</si>
  <si>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</si>
  <si>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</si>
  <si>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</si>
  <si>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</si>
  <si>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</si>
  <si>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</si>
  <si>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</si>
  <si>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</si>
  <si>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</si>
  <si>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</si>
  <si>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</si>
  <si>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</si>
  <si>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</si>
  <si>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</si>
  <si>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</si>
  <si>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</si>
  <si>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</si>
  <si>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</si>
  <si>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</si>
  <si>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</si>
  <si>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</si>
  <si>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</si>
  <si>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</si>
  <si>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</si>
  <si>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</si>
  <si>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</si>
  <si>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</si>
  <si>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</si>
  <si>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</si>
  <si>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</si>
  <si>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</si>
  <si>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</si>
  <si>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</si>
  <si>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</si>
  <si>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</si>
  <si>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</si>
  <si>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</si>
  <si>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</si>
  <si>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</si>
  <si>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</si>
  <si>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</si>
  <si>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</si>
  <si>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</si>
  <si>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</si>
  <si>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</si>
  <si>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</si>
  <si>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</si>
  <si>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</si>
  <si>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</si>
  <si>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</si>
  <si>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</si>
  <si>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</si>
  <si>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</si>
  <si>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</si>
  <si>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</si>
  <si>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</si>
  <si>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</si>
  <si>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</si>
  <si>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</si>
  <si>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</si>
  <si>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</si>
  <si>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</si>
  <si>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</si>
  <si>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</si>
  <si>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</si>
  <si>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</si>
  <si>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Råvandsstation komplet montering og boringshus/tørbrønd</t>
  </si>
  <si>
    <t>Stik på ledningsnet, Konstruktioner</t>
  </si>
  <si>
    <t>Ø 50mm &lt; Ledningsnet ≤ Ø110 mm</t>
  </si>
  <si>
    <t>Målere og andre brønde</t>
  </si>
  <si>
    <t>SRO-anlæg, vandværk</t>
  </si>
  <si>
    <t>Bygninger</t>
  </si>
  <si>
    <t>Filteranlæg, trykfiltre, dobbelt filtrering</t>
  </si>
  <si>
    <t>Udpumpningsanlæg, Freqvensomformer</t>
  </si>
  <si>
    <t>Rentvandsbeholder  insitu støbt</t>
  </si>
  <si>
    <t>Beluftningsanlæg, ren ilt</t>
  </si>
  <si>
    <t>Elanlæg - vandværk</t>
  </si>
  <si>
    <t>Udpumpningsanlæg, rentvandspumper på vandværk</t>
  </si>
  <si>
    <t>Ejendomsskatter</t>
  </si>
  <si>
    <t>Selskabsskatter</t>
  </si>
  <si>
    <t>Løgstør Vand Amba</t>
  </si>
  <si>
    <t>V128</t>
  </si>
  <si>
    <t>Tillæg for gennemførte investeringer i 2010-2014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</si>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</sst>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>
      <selection activeCell="E7" sqref="E7"/>
    </sheetView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195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196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Løgstør Vand Amba</v>
      </c>
      <c r="B1" s="56"/>
      <c r="C1" s="56"/>
      <c r="D1" s="56"/>
      <c r="E1" s="56"/>
    </row>
    <row r="2" spans="1:5" x14ac:dyDescent="0.25">
      <c r="A2" s="220" t="str">
        <f>'1. Forside'!A2</f>
        <v>V128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Løgstør Vand Amba</v>
      </c>
      <c r="B1" s="26"/>
      <c r="C1" s="26"/>
      <c r="D1" s="26"/>
      <c r="E1" s="26"/>
    </row>
    <row r="2" spans="1:5" x14ac:dyDescent="0.25">
      <c r="A2" s="221" t="str">
        <f>'1. Forside'!A2</f>
        <v>V128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400000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5000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395000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322544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406000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-83456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Løgstør Vand Amba</v>
      </c>
      <c r="B1" s="26"/>
      <c r="C1" s="26"/>
      <c r="D1" s="26"/>
      <c r="E1" s="26"/>
    </row>
    <row r="2" spans="1:5" x14ac:dyDescent="0.25">
      <c r="A2" s="221" t="str">
        <f>'1. Forside'!A2</f>
        <v>V128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1707840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866011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841829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168365.8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Løgstør Vand Amba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V128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7215017.9363276633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2114969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136692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4933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44829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2301423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57994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57994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157024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-1817373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-1817373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699068</v>
      </c>
      <c r="D27" s="79" t="s">
        <v>0</v>
      </c>
      <c r="E27" s="10">
        <f>IF(C27&lt;0,0,-C27)</f>
        <v>-699068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6515823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6515823</v>
      </c>
      <c r="D36" s="79" t="s">
        <v>0</v>
      </c>
      <c r="E36" s="10">
        <f>-C36</f>
        <v>-6515823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126.93632766325027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Løgstør Vand Amba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V128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121372</v>
      </c>
      <c r="D7" s="222" t="s">
        <v>0</v>
      </c>
      <c r="E7" s="223">
        <v>294656</v>
      </c>
      <c r="F7" s="222" t="s">
        <v>0</v>
      </c>
      <c r="G7" s="223">
        <v>229649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218195</v>
      </c>
      <c r="F8" s="222" t="s">
        <v>0</v>
      </c>
      <c r="G8" s="224">
        <v>157024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121372</v>
      </c>
      <c r="D11" s="226" t="s">
        <v>0</v>
      </c>
      <c r="E11" s="55">
        <f>C11+E7-E8-E9</f>
        <v>197833</v>
      </c>
      <c r="F11" s="226" t="s">
        <v>0</v>
      </c>
      <c r="G11" s="55">
        <f>E11+G7-G8-G9</f>
        <v>270458</v>
      </c>
      <c r="H11" s="226" t="s">
        <v>0</v>
      </c>
      <c r="I11" s="55">
        <f>G11+I7-I8-I9</f>
        <v>270458</v>
      </c>
      <c r="J11" s="226" t="s">
        <v>0</v>
      </c>
      <c r="K11" s="55">
        <f>K7-K8-K9+K10+I11</f>
        <v>270458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5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Løgstør Vand Amba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V128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1852226.4249568838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-7038.4604148361586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-24357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1820830.9645420476</v>
      </c>
      <c r="D13" s="79" t="s">
        <v>0</v>
      </c>
      <c r="E13" s="6">
        <f>C13</f>
        <v>1820830.9645420476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2095361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197</v>
      </c>
      <c r="C16" s="14">
        <f>'6. Gennemførte investeringer'!F22</f>
        <v>324274.95416666666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173041.90833333333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investeringer'!F16</f>
        <v>64045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2656722.8624999998</v>
      </c>
      <c r="D19" s="79" t="s">
        <v>0</v>
      </c>
      <c r="E19" s="8">
        <f>C19</f>
        <v>2656722.8624999998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omkostninger'!C10</f>
        <v>86500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omkostninger'!C15</f>
        <v>2940500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omkostninger'!C21</f>
        <v>51000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omkostninger'!C27</f>
        <v>308070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395000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-83456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3697614</v>
      </c>
      <c r="D29" s="79" t="s">
        <v>0</v>
      </c>
      <c r="E29" s="6">
        <f>C29</f>
        <v>3697614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168365.8</v>
      </c>
      <c r="D31" s="79" t="s">
        <v>0</v>
      </c>
      <c r="E31" s="10">
        <f>C31</f>
        <v>168365.8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126.93632766325027</v>
      </c>
      <c r="D33" s="79" t="s">
        <v>0</v>
      </c>
      <c r="E33" s="12">
        <f>C33</f>
        <v>126.93632766325027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8343660.56336971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458768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18.187102333575382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11.777544561455267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Løgstør Vand Amba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V128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1852226.4249568838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1852226.4249568838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1852226.4249568838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-7038.4604148361586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Løgstør Vand Amba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V128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1466037.2153533734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1845187.9645420476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1852226.4249568838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97427.109952732091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24357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Løgstør Vand Amba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V128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102095575.24930415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2095361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2095361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4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Løgstør Vand Amba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V128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181</v>
      </c>
      <c r="C8" s="30">
        <v>2014</v>
      </c>
      <c r="D8" s="31">
        <v>30</v>
      </c>
      <c r="E8" s="32">
        <v>158097</v>
      </c>
      <c r="F8" s="34">
        <f t="shared" ref="F8" si="0">E8/D8</f>
        <v>5269.9</v>
      </c>
      <c r="G8" s="35" t="s">
        <v>0</v>
      </c>
      <c r="H8" s="26"/>
    </row>
    <row r="9" spans="1:8" s="148" customFormat="1" x14ac:dyDescent="0.25">
      <c r="A9" s="26"/>
      <c r="B9" s="29" t="s">
        <v>182</v>
      </c>
      <c r="C9" s="30">
        <v>2014</v>
      </c>
      <c r="D9" s="31">
        <v>75</v>
      </c>
      <c r="E9" s="32">
        <v>523528</v>
      </c>
      <c r="F9" s="34">
        <f t="shared" ref="F9:F19" si="1">E9/D9</f>
        <v>6980.373333333333</v>
      </c>
      <c r="G9" s="35" t="s">
        <v>0</v>
      </c>
      <c r="H9" s="26"/>
    </row>
    <row r="10" spans="1:8" s="148" customFormat="1" x14ac:dyDescent="0.25">
      <c r="A10" s="26"/>
      <c r="B10" s="29" t="s">
        <v>183</v>
      </c>
      <c r="C10" s="30">
        <v>2014</v>
      </c>
      <c r="D10" s="31">
        <v>75</v>
      </c>
      <c r="E10" s="32">
        <v>364625</v>
      </c>
      <c r="F10" s="34">
        <f t="shared" si="1"/>
        <v>4861.666666666667</v>
      </c>
      <c r="G10" s="35" t="s">
        <v>0</v>
      </c>
      <c r="H10" s="26"/>
    </row>
    <row r="11" spans="1:8" s="148" customFormat="1" x14ac:dyDescent="0.25">
      <c r="A11" s="26"/>
      <c r="B11" s="29" t="s">
        <v>184</v>
      </c>
      <c r="C11" s="30">
        <v>2014</v>
      </c>
      <c r="D11" s="31">
        <v>16</v>
      </c>
      <c r="E11" s="32">
        <v>158979</v>
      </c>
      <c r="F11" s="34">
        <f t="shared" si="1"/>
        <v>9936.1875</v>
      </c>
      <c r="G11" s="35" t="s">
        <v>0</v>
      </c>
      <c r="H11" s="26"/>
    </row>
    <row r="12" spans="1:8" s="148" customFormat="1" x14ac:dyDescent="0.25">
      <c r="A12" s="26"/>
      <c r="B12" s="29" t="s">
        <v>185</v>
      </c>
      <c r="C12" s="30">
        <v>2014</v>
      </c>
      <c r="D12" s="31">
        <v>10</v>
      </c>
      <c r="E12" s="32">
        <v>379041</v>
      </c>
      <c r="F12" s="34">
        <f t="shared" si="1"/>
        <v>37904.1</v>
      </c>
      <c r="G12" s="35" t="s">
        <v>0</v>
      </c>
      <c r="H12" s="26"/>
    </row>
    <row r="13" spans="1:8" s="148" customFormat="1" x14ac:dyDescent="0.25">
      <c r="A13" s="26"/>
      <c r="B13" s="29" t="s">
        <v>186</v>
      </c>
      <c r="C13" s="30">
        <v>2014</v>
      </c>
      <c r="D13" s="31">
        <v>30</v>
      </c>
      <c r="E13" s="32">
        <v>334973</v>
      </c>
      <c r="F13" s="34">
        <f t="shared" si="1"/>
        <v>11165.766666666666</v>
      </c>
      <c r="G13" s="35" t="s">
        <v>0</v>
      </c>
      <c r="H13" s="26"/>
    </row>
    <row r="14" spans="1:8" s="148" customFormat="1" x14ac:dyDescent="0.25">
      <c r="A14" s="26"/>
      <c r="B14" s="29" t="s">
        <v>187</v>
      </c>
      <c r="C14" s="30">
        <v>2014</v>
      </c>
      <c r="D14" s="31">
        <v>25</v>
      </c>
      <c r="E14" s="32">
        <v>124870</v>
      </c>
      <c r="F14" s="34">
        <f t="shared" si="1"/>
        <v>4994.8</v>
      </c>
      <c r="G14" s="35" t="s">
        <v>0</v>
      </c>
      <c r="H14" s="26"/>
    </row>
    <row r="15" spans="1:8" s="148" customFormat="1" x14ac:dyDescent="0.25">
      <c r="A15" s="26"/>
      <c r="B15" s="29" t="s">
        <v>181</v>
      </c>
      <c r="C15" s="30">
        <v>2014</v>
      </c>
      <c r="D15" s="31">
        <v>30</v>
      </c>
      <c r="E15" s="32">
        <v>190836</v>
      </c>
      <c r="F15" s="34">
        <f t="shared" si="1"/>
        <v>6361.2</v>
      </c>
      <c r="G15" s="35" t="s">
        <v>0</v>
      </c>
      <c r="H15" s="26"/>
    </row>
    <row r="16" spans="1:8" s="148" customFormat="1" x14ac:dyDescent="0.25">
      <c r="A16" s="26"/>
      <c r="B16" s="29" t="s">
        <v>188</v>
      </c>
      <c r="C16" s="30">
        <v>2014</v>
      </c>
      <c r="D16" s="31">
        <v>25</v>
      </c>
      <c r="E16" s="32">
        <v>164500</v>
      </c>
      <c r="F16" s="34">
        <f t="shared" si="1"/>
        <v>6580</v>
      </c>
      <c r="G16" s="35" t="s">
        <v>0</v>
      </c>
      <c r="H16" s="26"/>
    </row>
    <row r="17" spans="1:8" s="148" customFormat="1" x14ac:dyDescent="0.25">
      <c r="A17" s="26"/>
      <c r="B17" s="29" t="s">
        <v>189</v>
      </c>
      <c r="C17" s="30">
        <v>2014</v>
      </c>
      <c r="D17" s="31">
        <v>50</v>
      </c>
      <c r="E17" s="32">
        <v>87000</v>
      </c>
      <c r="F17" s="34">
        <f t="shared" si="1"/>
        <v>1740</v>
      </c>
      <c r="G17" s="35" t="s">
        <v>0</v>
      </c>
      <c r="H17" s="26"/>
    </row>
    <row r="18" spans="1:8" s="148" customFormat="1" x14ac:dyDescent="0.25">
      <c r="A18" s="26"/>
      <c r="B18" s="29" t="s">
        <v>190</v>
      </c>
      <c r="C18" s="30">
        <v>2014</v>
      </c>
      <c r="D18" s="31">
        <v>25</v>
      </c>
      <c r="E18" s="32">
        <v>4000</v>
      </c>
      <c r="F18" s="34">
        <f t="shared" si="1"/>
        <v>160</v>
      </c>
      <c r="G18" s="35" t="s">
        <v>0</v>
      </c>
      <c r="H18" s="26"/>
    </row>
    <row r="19" spans="1:8" s="148" customFormat="1" x14ac:dyDescent="0.25">
      <c r="A19" s="26"/>
      <c r="B19" s="29" t="s">
        <v>191</v>
      </c>
      <c r="C19" s="30">
        <v>2014</v>
      </c>
      <c r="D19" s="31">
        <v>25</v>
      </c>
      <c r="E19" s="32">
        <v>207924</v>
      </c>
      <c r="F19" s="34">
        <f t="shared" si="1"/>
        <v>8316.9599999999991</v>
      </c>
      <c r="G19" s="35" t="s">
        <v>0</v>
      </c>
      <c r="H19" s="26"/>
    </row>
    <row r="20" spans="1:8" s="148" customFormat="1" x14ac:dyDescent="0.25">
      <c r="A20" s="26"/>
      <c r="B20" s="23" t="s">
        <v>71</v>
      </c>
      <c r="C20" s="158"/>
      <c r="D20" s="158"/>
      <c r="E20" s="158"/>
      <c r="F20" s="36">
        <f>SUM(F8:F19)</f>
        <v>104270.95416666666</v>
      </c>
      <c r="G20" s="37" t="s">
        <v>0</v>
      </c>
      <c r="H20" s="26"/>
    </row>
    <row r="21" spans="1:8" s="148" customFormat="1" x14ac:dyDescent="0.25">
      <c r="A21" s="26"/>
      <c r="B21" s="107" t="s">
        <v>132</v>
      </c>
      <c r="C21" s="159"/>
      <c r="D21" s="159"/>
      <c r="E21" s="159"/>
      <c r="F21" s="66">
        <v>220004</v>
      </c>
      <c r="G21" s="37" t="s">
        <v>0</v>
      </c>
      <c r="H21" s="26"/>
    </row>
    <row r="22" spans="1:8" s="148" customFormat="1" x14ac:dyDescent="0.25">
      <c r="A22" s="26"/>
      <c r="B22" s="39" t="s">
        <v>68</v>
      </c>
      <c r="C22" s="160"/>
      <c r="D22" s="160"/>
      <c r="E22" s="161"/>
      <c r="F22" s="38">
        <f>F20+F21</f>
        <v>324274.95416666666</v>
      </c>
      <c r="G22" s="38" t="s">
        <v>0</v>
      </c>
      <c r="H22" s="26"/>
    </row>
    <row r="23" spans="1:8" s="148" customFormat="1" x14ac:dyDescent="0.25">
      <c r="A23" s="26"/>
      <c r="B23" s="26"/>
      <c r="C23" s="26"/>
      <c r="D23" s="26"/>
      <c r="E23" s="26"/>
      <c r="F23" s="26"/>
      <c r="G23" s="26"/>
      <c r="H23" s="26"/>
    </row>
    <row r="24" spans="1:8" s="148" customFormat="1" x14ac:dyDescent="0.25">
      <c r="A24" s="26"/>
      <c r="B24" s="26"/>
      <c r="C24" s="26"/>
      <c r="D24" s="26"/>
      <c r="E24" s="26"/>
      <c r="F24" s="26"/>
      <c r="G24" s="26"/>
      <c r="H24" s="26"/>
    </row>
    <row r="25" spans="1:8" s="148" customFormat="1" x14ac:dyDescent="0.25">
      <c r="A25" s="26"/>
      <c r="B25" s="26"/>
      <c r="C25" s="26"/>
      <c r="D25" s="26"/>
      <c r="E25" s="26"/>
      <c r="F25" s="26"/>
      <c r="G25" s="26"/>
      <c r="H25" s="26"/>
    </row>
    <row r="26" spans="1:8" s="148" customFormat="1" hidden="1" x14ac:dyDescent="0.25"/>
    <row r="27" spans="1:8" s="148" customFormat="1" hidden="1" x14ac:dyDescent="0.25"/>
    <row r="28" spans="1:8" s="148" customFormat="1" hidden="1" x14ac:dyDescent="0.25"/>
    <row r="29" spans="1:8" s="148" customFormat="1" ht="14.45" hidden="1" customHeight="1" x14ac:dyDescent="0.25"/>
    <row r="30" spans="1:8" s="148" customFormat="1" ht="14.45" hidden="1" customHeight="1" x14ac:dyDescent="0.25"/>
    <row r="31" spans="1:8" s="148" customFormat="1" ht="15" hidden="1" customHeight="1" x14ac:dyDescent="0.25"/>
    <row r="32" spans="1:8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Løgstør Vand Amba</v>
      </c>
      <c r="B1" s="162"/>
      <c r="C1" s="162"/>
      <c r="D1" s="162"/>
      <c r="E1" s="162"/>
    </row>
    <row r="2" spans="1:5" x14ac:dyDescent="0.25">
      <c r="A2" s="1" t="str">
        <f>'1. Forside'!A2</f>
        <v>V128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15500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20000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investeringer'!F20</f>
        <v>104270.95416666666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173041.90833333333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7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Løgstør Vand Amba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V128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185</v>
      </c>
      <c r="C8" s="30">
        <v>2015</v>
      </c>
      <c r="D8" s="31">
        <v>10</v>
      </c>
      <c r="E8" s="32">
        <v>458000</v>
      </c>
      <c r="F8" s="45">
        <f>E8/D8</f>
        <v>45800</v>
      </c>
      <c r="G8" s="35" t="s">
        <v>0</v>
      </c>
      <c r="H8" s="26"/>
    </row>
    <row r="9" spans="1:8" s="148" customFormat="1" x14ac:dyDescent="0.25">
      <c r="A9" s="26"/>
      <c r="B9" s="29" t="s">
        <v>191</v>
      </c>
      <c r="C9" s="30">
        <v>2015</v>
      </c>
      <c r="D9" s="31">
        <v>25</v>
      </c>
      <c r="E9" s="32">
        <v>174000</v>
      </c>
      <c r="F9" s="45">
        <f t="shared" ref="F9:F13" si="0">E9/D9</f>
        <v>6960</v>
      </c>
      <c r="G9" s="35" t="s">
        <v>0</v>
      </c>
      <c r="H9" s="26"/>
    </row>
    <row r="10" spans="1:8" s="148" customFormat="1" x14ac:dyDescent="0.25">
      <c r="A10" s="26"/>
      <c r="B10" s="29" t="s">
        <v>192</v>
      </c>
      <c r="C10" s="30">
        <v>2015</v>
      </c>
      <c r="D10" s="31">
        <v>25</v>
      </c>
      <c r="E10" s="32">
        <v>129000</v>
      </c>
      <c r="F10" s="45">
        <f t="shared" si="0"/>
        <v>5160</v>
      </c>
      <c r="G10" s="35" t="s">
        <v>0</v>
      </c>
      <c r="H10" s="26"/>
    </row>
    <row r="11" spans="1:8" s="148" customFormat="1" x14ac:dyDescent="0.25">
      <c r="A11" s="26"/>
      <c r="B11" s="29" t="s">
        <v>184</v>
      </c>
      <c r="C11" s="30">
        <v>2015</v>
      </c>
      <c r="D11" s="31">
        <v>16</v>
      </c>
      <c r="E11" s="32">
        <v>34000</v>
      </c>
      <c r="F11" s="45">
        <f t="shared" si="0"/>
        <v>2125</v>
      </c>
      <c r="G11" s="35" t="s">
        <v>0</v>
      </c>
      <c r="H11" s="26"/>
    </row>
    <row r="12" spans="1:8" s="148" customFormat="1" x14ac:dyDescent="0.25">
      <c r="A12" s="26"/>
      <c r="B12" s="29" t="s">
        <v>182</v>
      </c>
      <c r="C12" s="30">
        <v>2015</v>
      </c>
      <c r="D12" s="31">
        <v>75</v>
      </c>
      <c r="E12" s="32">
        <v>150000</v>
      </c>
      <c r="F12" s="45">
        <f t="shared" si="0"/>
        <v>2000</v>
      </c>
      <c r="G12" s="35" t="s">
        <v>0</v>
      </c>
      <c r="H12" s="26"/>
    </row>
    <row r="13" spans="1:8" s="148" customFormat="1" x14ac:dyDescent="0.25">
      <c r="A13" s="26"/>
      <c r="B13" s="29" t="s">
        <v>182</v>
      </c>
      <c r="C13" s="30">
        <v>2016</v>
      </c>
      <c r="D13" s="31">
        <v>75</v>
      </c>
      <c r="E13" s="32">
        <v>150000</v>
      </c>
      <c r="F13" s="45">
        <f t="shared" si="0"/>
        <v>2000</v>
      </c>
      <c r="G13" s="35" t="s">
        <v>0</v>
      </c>
      <c r="H13" s="26"/>
    </row>
    <row r="14" spans="1:8" s="148" customFormat="1" x14ac:dyDescent="0.25">
      <c r="A14" s="26"/>
      <c r="B14" s="109" t="s">
        <v>72</v>
      </c>
      <c r="C14" s="165"/>
      <c r="D14" s="166"/>
      <c r="E14" s="167"/>
      <c r="F14" s="46">
        <f>SUMIF(C8:C13,"2015",F8:F13)</f>
        <v>62045</v>
      </c>
      <c r="G14" s="47" t="s">
        <v>0</v>
      </c>
      <c r="H14" s="26"/>
    </row>
    <row r="15" spans="1:8" s="148" customFormat="1" x14ac:dyDescent="0.25">
      <c r="A15" s="26"/>
      <c r="B15" s="107" t="s">
        <v>130</v>
      </c>
      <c r="C15" s="168"/>
      <c r="D15" s="169"/>
      <c r="E15" s="170"/>
      <c r="F15" s="46">
        <f>SUMIF(C8:C13,"2016",F8:F13)</f>
        <v>2000</v>
      </c>
      <c r="G15" s="47" t="s">
        <v>0</v>
      </c>
      <c r="H15" s="26"/>
    </row>
    <row r="16" spans="1:8" s="148" customFormat="1" x14ac:dyDescent="0.25">
      <c r="A16" s="26"/>
      <c r="B16" s="50" t="s">
        <v>36</v>
      </c>
      <c r="C16" s="171"/>
      <c r="D16" s="172"/>
      <c r="E16" s="172"/>
      <c r="F16" s="48">
        <f>F14+F15</f>
        <v>64045</v>
      </c>
      <c r="G16" s="49" t="s">
        <v>0</v>
      </c>
      <c r="H16" s="26"/>
    </row>
    <row r="17" spans="1:8" s="148" customFormat="1" x14ac:dyDescent="0.25">
      <c r="A17" s="26"/>
      <c r="B17" s="26"/>
      <c r="C17" s="164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164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164"/>
      <c r="D19" s="26"/>
      <c r="E19" s="26"/>
      <c r="F19" s="173"/>
      <c r="G19" s="173"/>
      <c r="H19" s="26"/>
    </row>
    <row r="20" spans="1:8" s="148" customFormat="1" hidden="1" x14ac:dyDescent="0.25">
      <c r="C20" s="174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t="12" hidden="1" customHeight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Løgstør Vand Amba</v>
      </c>
      <c r="B1" s="56"/>
      <c r="C1" s="56"/>
      <c r="D1" s="176"/>
      <c r="E1" s="56"/>
    </row>
    <row r="2" spans="1:5" x14ac:dyDescent="0.25">
      <c r="A2" s="220" t="str">
        <f>'1. Forside'!A2</f>
        <v>V128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35000</v>
      </c>
      <c r="D7" s="181" t="s">
        <v>0</v>
      </c>
      <c r="E7" s="56"/>
    </row>
    <row r="8" spans="1:5" x14ac:dyDescent="0.25">
      <c r="A8" s="56"/>
      <c r="B8" s="206" t="s">
        <v>193</v>
      </c>
      <c r="C8" s="51">
        <v>1500</v>
      </c>
      <c r="D8" s="181" t="s">
        <v>0</v>
      </c>
      <c r="E8" s="56"/>
    </row>
    <row r="9" spans="1:5" x14ac:dyDescent="0.25">
      <c r="A9" s="56"/>
      <c r="B9" s="206" t="s">
        <v>194</v>
      </c>
      <c r="C9" s="51">
        <v>50000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86500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176</v>
      </c>
      <c r="C13" s="178"/>
      <c r="D13" s="179"/>
      <c r="E13" s="56"/>
    </row>
    <row r="14" spans="1:5" x14ac:dyDescent="0.25">
      <c r="A14" s="56"/>
      <c r="B14" s="53" t="s">
        <v>198</v>
      </c>
      <c r="C14" s="180">
        <v>2940500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2940500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140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29000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22000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51000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141</v>
      </c>
      <c r="C24" s="265"/>
      <c r="D24" s="266"/>
      <c r="E24" s="56"/>
    </row>
    <row r="25" spans="1:5" x14ac:dyDescent="0.25">
      <c r="A25" s="56"/>
      <c r="B25" s="108" t="s">
        <v>142</v>
      </c>
      <c r="C25" s="19">
        <v>2884873</v>
      </c>
      <c r="D25" s="58" t="s">
        <v>0</v>
      </c>
      <c r="E25" s="56"/>
    </row>
    <row r="26" spans="1:5" x14ac:dyDescent="0.25">
      <c r="A26" s="56"/>
      <c r="B26" s="108" t="s">
        <v>143</v>
      </c>
      <c r="C26" s="40">
        <v>2576803</v>
      </c>
      <c r="D26" s="58" t="s">
        <v>0</v>
      </c>
      <c r="E26" s="56"/>
    </row>
    <row r="27" spans="1:5" x14ac:dyDescent="0.25">
      <c r="A27" s="56"/>
      <c r="B27" s="28" t="s">
        <v>144</v>
      </c>
      <c r="C27" s="55">
        <f>C25-C26</f>
        <v>308070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t="14.45" x14ac:dyDescent="0.3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2015-09-24T13:54:24Z</dcterms:modified>
</cp:coreProperties>
</file>