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360" yWindow="30" windowWidth="13290" windowHeight="1395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44" i="11" l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45" i="11"/>
  <c r="F10" i="11"/>
  <c r="F46" i="11" s="1"/>
  <c r="G29" i="12" s="1"/>
  <c r="G13" i="10"/>
  <c r="E15" i="2" s="1"/>
  <c r="G15" i="2" s="1"/>
  <c r="G12" i="9"/>
  <c r="G14" i="9" s="1"/>
  <c r="G9" i="9"/>
  <c r="G11" i="9" s="1"/>
  <c r="G12" i="7"/>
  <c r="E9" i="2" s="1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<sst xmlns="http://schemas.openxmlformats.org/spreadsheetml/2006/main" count="271" uniqueCount="130">
  <si>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</si>
  <si>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</si>
  <si>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</si>
  <si>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</si>
  <si>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</si>
  <si>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</si>
  <si>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</si>
  <si>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</si>
  <si>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</si>
  <si>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</si>
  <si>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</si>
  <si>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</si>
  <si>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</si>
  <si>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</si>
  <si>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</si>
  <si>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</si>
  <si>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</si>
  <si>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</si>
  <si>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</si>
  <si>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</si>
  <si>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</si>
  <si>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</si>
  <si>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</si>
  <si>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</si>
  <si>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</si>
  <si>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</si>
  <si>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</si>
  <si>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</si>
  <si>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</si>
  <si>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</si>
  <si>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</si>
  <si>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</si>
  <si>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</si>
  <si>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</si>
  <si>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</si>
  <si>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</si>
  <si>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</si>
  <si>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</si>
  <si>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</si>
  <si>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</si>
  <si>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</si>
  <si>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</si>
  <si>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</si>
  <si>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</si>
  <si>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</si>
  <si>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</si>
  <si>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</si>
  <si>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</si>
  <si>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</si>
  <si>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</si>
  <si>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</si>
  <si>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</si>
  <si>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</si>
  <si>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</si>
  <si>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</si>
  <si>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</si>
  <si>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</si>
  <si>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</si>
  <si>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</si>
  <si>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</si>
  <si>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</si>
  <si>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</si>
  <si>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</si>
  <si>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</si>
  <si>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</si>
  <si>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</si>
  <si>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</si>
  <si>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</si>
  <si>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</si>
  <si>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</si>
  <si>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</si>
  <si>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</si>
  <si>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</si>
  <si>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</si>
  <si>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</si>
  <si>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</si>
  <si>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</si>
  <si>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</si>
  <si>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</si>
  <si>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</si>
  <si>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</si>
  <si>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</si>
  <si>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</si>
  <si>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</si>
  <si>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</si>
  <si>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</si>
  <si>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</si>
  <si>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</si>
  <si>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</si>
  <si>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</si>
  <si>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</si>
  <si>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</si>
  <si>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</si>
  <si>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</si>
  <si>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</si>
  <si>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</si>
  <si>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</si>
  <si>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</si>
  <si>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</si>
  <si>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</si>
  <si>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</si>
  <si>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</si>
  <si>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</si>
  <si>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</si>
  <si>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</si>
  <si>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</si>
  <si>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Brønde</t>
  </si>
  <si>
    <t>Kælder</t>
  </si>
  <si>
    <t xml:space="preserve">Ledningsnet ≤ Ø 200 mm </t>
  </si>
  <si>
    <t>Pumpestationer i underjordiske bygværker (&lt;50 m2), Mek/El</t>
  </si>
  <si>
    <t>Pumpestationer m. overbygning (&lt; 20 m2), Konstruktioner</t>
  </si>
  <si>
    <t>Stik</t>
  </si>
  <si>
    <t>Strømpeforing ≤ Ø 200 mm</t>
  </si>
  <si>
    <t>Strømpeforing Ø 200 mm &lt; Ledningsnet ≤ Ø 500 mm</t>
  </si>
  <si>
    <t>Strømpeforing Ø 500 mm &lt; Ledningsnet ≤ Ø 800 mm</t>
  </si>
  <si>
    <t>Ø 1000 mm &lt; Ledningsnet ≤ Ø 1200 mm</t>
  </si>
  <si>
    <t xml:space="preserve">Ø 200 mm &lt; Ledningsnet ≤ Ø 500 mm </t>
  </si>
  <si>
    <t>Ø 500 mm &lt; Ledningsnet ≤ Ø 800 mm</t>
  </si>
  <si>
    <t>Pumpestationer i underjordiske bygværker (&lt;50 m2), Konstruktioner</t>
  </si>
  <si>
    <t>Pumpestationer i brønde (&lt; 6,25 m2), Konstruktioner</t>
  </si>
  <si>
    <t>Pumpestationer i brønde (&lt; 6,25 m2), SRO</t>
  </si>
  <si>
    <t>Jordbassin Klasse A</t>
  </si>
  <si>
    <t>Pumpeinstallation Miljøklasse A (1.000-1.500 l/s) - SRO</t>
  </si>
  <si>
    <t>Pumpeinstallation Miljøklasse B (100-300 l/s) - Mek/EL</t>
  </si>
  <si>
    <t>Pumpeinstallation Miljøklasse B (100-300 l/s) - SRO</t>
  </si>
  <si>
    <t>Pumpeinstallation Miljøklasse A (300-600 l/s) - Mek/EL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</si>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</sst>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5" t="s">
        <v>129</v>
      </c>
      <c r="C3" s="75"/>
      <c r="D3" s="75"/>
      <c r="E3" s="75"/>
      <c r="F3" s="75"/>
      <c r="G3" s="75"/>
      <c r="H3" s="75"/>
      <c r="I3" s="20"/>
    </row>
    <row r="4" spans="1:9" ht="15" customHeight="1" x14ac:dyDescent="0.25">
      <c r="A4" s="20"/>
      <c r="B4" s="75"/>
      <c r="C4" s="75"/>
      <c r="D4" s="75"/>
      <c r="E4" s="75"/>
      <c r="F4" s="75"/>
      <c r="G4" s="75"/>
      <c r="H4" s="7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9" t="s">
        <v>103</v>
      </c>
      <c r="C8" s="90"/>
      <c r="D8" s="90"/>
      <c r="E8" s="90"/>
      <c r="F8" s="90"/>
      <c r="G8" s="90"/>
      <c r="H8" s="91"/>
      <c r="I8" s="20"/>
    </row>
    <row r="9" spans="1:9" ht="30" customHeight="1" x14ac:dyDescent="0.25">
      <c r="A9" s="20"/>
      <c r="B9" s="76" t="s">
        <v>28</v>
      </c>
      <c r="C9" s="77"/>
      <c r="D9" s="78"/>
      <c r="E9" s="27">
        <f>'Fane 3. Grundlag'!G12</f>
        <v>84040346.915103704</v>
      </c>
      <c r="F9" s="28" t="s">
        <v>4</v>
      </c>
      <c r="G9" s="29"/>
      <c r="H9" s="30"/>
      <c r="I9" s="20"/>
    </row>
    <row r="10" spans="1:9" x14ac:dyDescent="0.25">
      <c r="A10" s="20"/>
      <c r="B10" s="85" t="s">
        <v>91</v>
      </c>
      <c r="C10" s="80"/>
      <c r="D10" s="81"/>
      <c r="E10" s="31">
        <f>'Fane 3. Grundlag'!G11</f>
        <v>21375570.844154797</v>
      </c>
      <c r="F10" s="28" t="s">
        <v>4</v>
      </c>
      <c r="G10" s="32"/>
      <c r="H10" s="33"/>
      <c r="I10" s="20"/>
    </row>
    <row r="11" spans="1:9" x14ac:dyDescent="0.25">
      <c r="A11" s="20"/>
      <c r="B11" s="79" t="s">
        <v>22</v>
      </c>
      <c r="C11" s="80"/>
      <c r="D11" s="81"/>
      <c r="E11" s="31">
        <f>'Fane 4. Individuelt eff.krav'!G11</f>
        <v>203364.39235249496</v>
      </c>
      <c r="F11" s="28" t="s">
        <v>4</v>
      </c>
      <c r="G11" s="34"/>
      <c r="H11" s="33"/>
      <c r="I11" s="20"/>
    </row>
    <row r="12" spans="1:9" x14ac:dyDescent="0.25">
      <c r="A12" s="20"/>
      <c r="B12" s="79" t="s">
        <v>23</v>
      </c>
      <c r="C12" s="80"/>
      <c r="D12" s="81"/>
      <c r="E12" s="31">
        <f>'Fane 5. Generelt eff.krav'!G15</f>
        <v>727417.46103100874</v>
      </c>
      <c r="F12" s="28" t="s">
        <v>4</v>
      </c>
      <c r="G12" s="35"/>
      <c r="H12" s="36"/>
      <c r="I12" s="20"/>
    </row>
    <row r="13" spans="1:9" x14ac:dyDescent="0.25">
      <c r="A13" s="20"/>
      <c r="B13" s="86" t="s">
        <v>37</v>
      </c>
      <c r="C13" s="87"/>
      <c r="D13" s="88"/>
      <c r="E13" s="37">
        <f>$E$9-$E$11-$E$12</f>
        <v>83109565.061720207</v>
      </c>
      <c r="F13" s="38" t="s">
        <v>4</v>
      </c>
      <c r="G13" s="37">
        <f>E13</f>
        <v>83109565.061720207</v>
      </c>
      <c r="H13" s="38" t="s">
        <v>4</v>
      </c>
      <c r="I13" s="20"/>
    </row>
    <row r="14" spans="1:9" x14ac:dyDescent="0.25">
      <c r="A14" s="20"/>
      <c r="B14" s="89" t="s">
        <v>29</v>
      </c>
      <c r="C14" s="90"/>
      <c r="D14" s="90"/>
      <c r="E14" s="90"/>
      <c r="F14" s="90"/>
      <c r="G14" s="90"/>
      <c r="H14" s="91"/>
      <c r="I14" s="20"/>
    </row>
    <row r="15" spans="1:9" x14ac:dyDescent="0.25">
      <c r="A15" s="20"/>
      <c r="B15" s="82" t="s">
        <v>102</v>
      </c>
      <c r="C15" s="83"/>
      <c r="D15" s="84"/>
      <c r="E15" s="37">
        <f>'Fane 6. Hist. over el. underdæk'!G13</f>
        <v>2937094.5</v>
      </c>
      <c r="F15" s="38" t="s">
        <v>4</v>
      </c>
      <c r="G15" s="37">
        <f>E15</f>
        <v>2937094.5</v>
      </c>
      <c r="H15" s="38" t="s">
        <v>4</v>
      </c>
      <c r="I15" s="20"/>
    </row>
    <row r="16" spans="1:9" x14ac:dyDescent="0.25">
      <c r="A16" s="20"/>
      <c r="B16" s="89" t="s">
        <v>25</v>
      </c>
      <c r="C16" s="90"/>
      <c r="D16" s="90"/>
      <c r="E16" s="90"/>
      <c r="F16" s="90"/>
      <c r="G16" s="90"/>
      <c r="H16" s="91"/>
      <c r="I16" s="20"/>
    </row>
    <row r="17" spans="1:9" x14ac:dyDescent="0.25">
      <c r="A17" s="20"/>
      <c r="B17" s="76" t="s">
        <v>32</v>
      </c>
      <c r="C17" s="77"/>
      <c r="D17" s="78"/>
      <c r="E17" s="31">
        <f>'Fane 8. Korrektion af PL2015'!G11</f>
        <v>-5342700</v>
      </c>
      <c r="F17" s="28" t="s">
        <v>4</v>
      </c>
      <c r="G17" s="39"/>
      <c r="H17" s="30"/>
      <c r="I17" s="20"/>
    </row>
    <row r="18" spans="1:9" x14ac:dyDescent="0.25">
      <c r="A18" s="20"/>
      <c r="B18" s="76" t="s">
        <v>33</v>
      </c>
      <c r="C18" s="77"/>
      <c r="D18" s="78"/>
      <c r="E18" s="31">
        <f>'Fane 8. Korrektion af PL2015'!G17</f>
        <v>163984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6" t="s">
        <v>92</v>
      </c>
      <c r="C19" s="77"/>
      <c r="D19" s="78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6" t="s">
        <v>34</v>
      </c>
      <c r="C20" s="77"/>
      <c r="D20" s="78"/>
      <c r="E20" s="31">
        <f>'Fane 8. Korrektion af PL2015'!G30</f>
        <v>-465220.66639351915</v>
      </c>
      <c r="F20" s="28" t="s">
        <v>4</v>
      </c>
      <c r="G20" s="35"/>
      <c r="H20" s="36"/>
      <c r="I20" s="20"/>
    </row>
    <row r="21" spans="1:9" x14ac:dyDescent="0.25">
      <c r="A21" s="20"/>
      <c r="B21" s="82" t="s">
        <v>35</v>
      </c>
      <c r="C21" s="83"/>
      <c r="D21" s="84"/>
      <c r="E21" s="37">
        <f>SUM(E17:E20)</f>
        <v>-5643936.6663935194</v>
      </c>
      <c r="F21" s="38" t="s">
        <v>4</v>
      </c>
      <c r="G21" s="37">
        <f>E21</f>
        <v>-5643936.6663935194</v>
      </c>
      <c r="H21" s="38" t="s">
        <v>4</v>
      </c>
      <c r="I21" s="20"/>
    </row>
    <row r="22" spans="1:9" x14ac:dyDescent="0.25">
      <c r="A22" s="20"/>
      <c r="B22" s="89" t="s">
        <v>30</v>
      </c>
      <c r="C22" s="90"/>
      <c r="D22" s="90"/>
      <c r="E22" s="90"/>
      <c r="F22" s="90"/>
      <c r="G22" s="90"/>
      <c r="H22" s="91"/>
      <c r="I22" s="20"/>
    </row>
    <row r="23" spans="1:9" x14ac:dyDescent="0.25">
      <c r="A23" s="20"/>
      <c r="B23" s="82" t="s">
        <v>31</v>
      </c>
      <c r="C23" s="83"/>
      <c r="D23" s="84"/>
      <c r="E23" s="37">
        <f>'Fane 9. Kontrol af PL2015'!G36</f>
        <v>-9691186</v>
      </c>
      <c r="F23" s="38" t="s">
        <v>4</v>
      </c>
      <c r="G23" s="37">
        <f>E23</f>
        <v>-9691186</v>
      </c>
      <c r="H23" s="38" t="s">
        <v>4</v>
      </c>
      <c r="I23" s="20"/>
    </row>
    <row r="24" spans="1:9" x14ac:dyDescent="0.25">
      <c r="A24" s="20"/>
      <c r="B24" s="89" t="s">
        <v>36</v>
      </c>
      <c r="C24" s="90"/>
      <c r="D24" s="90"/>
      <c r="E24" s="90"/>
      <c r="F24" s="91"/>
      <c r="G24" s="40">
        <f>G13+G15+G21+G23</f>
        <v>70711536.895326689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5" t="s">
        <v>9</v>
      </c>
      <c r="C3" s="75"/>
      <c r="D3" s="75"/>
      <c r="E3" s="75"/>
      <c r="F3" s="75"/>
      <c r="G3" s="75"/>
      <c r="H3" s="75"/>
      <c r="I3" s="20"/>
    </row>
    <row r="4" spans="1:9" ht="15" customHeight="1" x14ac:dyDescent="0.25">
      <c r="A4" s="20"/>
      <c r="B4" s="75"/>
      <c r="C4" s="75"/>
      <c r="D4" s="75"/>
      <c r="E4" s="75"/>
      <c r="F4" s="75"/>
      <c r="G4" s="75"/>
      <c r="H4" s="7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9" t="s">
        <v>38</v>
      </c>
      <c r="C8" s="90"/>
      <c r="D8" s="90"/>
      <c r="E8" s="90"/>
      <c r="F8" s="90"/>
      <c r="G8" s="90"/>
      <c r="H8" s="91"/>
      <c r="I8" s="20"/>
    </row>
    <row r="9" spans="1:9" x14ac:dyDescent="0.25">
      <c r="A9" s="20"/>
      <c r="B9" s="79" t="s">
        <v>93</v>
      </c>
      <c r="C9" s="80"/>
      <c r="D9" s="80"/>
      <c r="E9" s="80"/>
      <c r="F9" s="81"/>
      <c r="G9" s="46">
        <v>14419082.457373746</v>
      </c>
      <c r="H9" s="42" t="s">
        <v>4</v>
      </c>
      <c r="I9" s="20"/>
    </row>
    <row r="10" spans="1:9" x14ac:dyDescent="0.25">
      <c r="A10" s="20"/>
      <c r="B10" s="79" t="s">
        <v>94</v>
      </c>
      <c r="C10" s="80"/>
      <c r="D10" s="80"/>
      <c r="E10" s="80"/>
      <c r="F10" s="81"/>
      <c r="G10" s="46">
        <v>48245693.613575153</v>
      </c>
      <c r="H10" s="42" t="s">
        <v>4</v>
      </c>
      <c r="I10" s="20"/>
    </row>
    <row r="11" spans="1:9" x14ac:dyDescent="0.25">
      <c r="A11" s="20"/>
      <c r="B11" s="79" t="s">
        <v>95</v>
      </c>
      <c r="C11" s="80"/>
      <c r="D11" s="80"/>
      <c r="E11" s="80"/>
      <c r="F11" s="81"/>
      <c r="G11" s="46">
        <v>21375570.844154797</v>
      </c>
      <c r="H11" s="42" t="s">
        <v>4</v>
      </c>
      <c r="I11" s="20"/>
    </row>
    <row r="12" spans="1:9" x14ac:dyDescent="0.25">
      <c r="A12" s="20"/>
      <c r="B12" s="89" t="s">
        <v>38</v>
      </c>
      <c r="C12" s="90"/>
      <c r="D12" s="90"/>
      <c r="E12" s="90"/>
      <c r="F12" s="91"/>
      <c r="G12" s="40">
        <f>SUM(G9:G11)</f>
        <v>84040346.915103704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62664776.070948906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0.32452743806543938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203364.39235249496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14419082.457373746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288381.64914747491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48245693.613575153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439035.8118835339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727417.46103100874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29062136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17313758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11748378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2937094.5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5</v>
      </c>
      <c r="E10" s="46">
        <v>390165.41</v>
      </c>
      <c r="F10" s="10">
        <f>E10/D10</f>
        <v>78033.081999999995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2263435.15</v>
      </c>
      <c r="F11" s="10">
        <f t="shared" ref="F11:F45" si="0">E11/D11</f>
        <v>30179.135333333332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18483.330000000002</v>
      </c>
      <c r="F12" s="10">
        <f t="shared" si="0"/>
        <v>246.44440000000003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75</v>
      </c>
      <c r="E13" s="46">
        <v>2272379.2999999998</v>
      </c>
      <c r="F13" s="10">
        <f t="shared" si="0"/>
        <v>30298.390666666663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20</v>
      </c>
      <c r="E14" s="46">
        <v>267355.40000000002</v>
      </c>
      <c r="F14" s="10">
        <f t="shared" si="0"/>
        <v>13367.77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50</v>
      </c>
      <c r="E15" s="46">
        <v>132070.79</v>
      </c>
      <c r="F15" s="10">
        <f t="shared" si="0"/>
        <v>2641.4158000000002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75</v>
      </c>
      <c r="E16" s="46">
        <v>3664817.23</v>
      </c>
      <c r="F16" s="10">
        <f t="shared" si="0"/>
        <v>48864.229733333334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50</v>
      </c>
      <c r="E17" s="46">
        <v>213399.15</v>
      </c>
      <c r="F17" s="10">
        <f t="shared" si="0"/>
        <v>4267.9830000000002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50</v>
      </c>
      <c r="E18" s="46">
        <v>2125393.91</v>
      </c>
      <c r="F18" s="10">
        <f t="shared" si="0"/>
        <v>42507.878200000006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50</v>
      </c>
      <c r="E19" s="46">
        <v>100704.6</v>
      </c>
      <c r="F19" s="10">
        <f t="shared" si="0"/>
        <v>2014.0920000000001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75</v>
      </c>
      <c r="E20" s="46">
        <v>377951.98</v>
      </c>
      <c r="F20" s="10">
        <f t="shared" si="0"/>
        <v>5039.3597333333328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75</v>
      </c>
      <c r="E21" s="46">
        <v>2287632.52</v>
      </c>
      <c r="F21" s="10">
        <f t="shared" si="0"/>
        <v>30501.766933333332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75</v>
      </c>
      <c r="E22" s="46">
        <v>2234348.65</v>
      </c>
      <c r="F22" s="10">
        <f t="shared" si="0"/>
        <v>29791.315333333332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50</v>
      </c>
      <c r="E23" s="46">
        <v>154721.91</v>
      </c>
      <c r="F23" s="10">
        <f t="shared" si="0"/>
        <v>3094.4382000000001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50</v>
      </c>
      <c r="E24" s="46">
        <v>425793.52</v>
      </c>
      <c r="F24" s="10">
        <f t="shared" si="0"/>
        <v>8515.8703999999998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10</v>
      </c>
      <c r="E25" s="46">
        <v>3152.74</v>
      </c>
      <c r="F25" s="10">
        <f t="shared" si="0"/>
        <v>315.274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50</v>
      </c>
      <c r="E26" s="46">
        <v>1408917.04</v>
      </c>
      <c r="F26" s="10">
        <f t="shared" si="0"/>
        <v>28178.340800000002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10</v>
      </c>
      <c r="E27" s="46">
        <v>167505.13</v>
      </c>
      <c r="F27" s="10">
        <f t="shared" si="0"/>
        <v>16750.512999999999</v>
      </c>
      <c r="G27" s="3" t="s">
        <v>4</v>
      </c>
      <c r="H27" s="1"/>
    </row>
    <row r="28" spans="1:8" x14ac:dyDescent="0.25">
      <c r="A28" s="1"/>
      <c r="B28" s="50" t="s">
        <v>123</v>
      </c>
      <c r="C28" s="47">
        <v>2015</v>
      </c>
      <c r="D28" s="47">
        <v>20</v>
      </c>
      <c r="E28" s="46">
        <v>136311.74</v>
      </c>
      <c r="F28" s="10">
        <f t="shared" si="0"/>
        <v>6815.5869999999995</v>
      </c>
      <c r="G28" s="3" t="s">
        <v>4</v>
      </c>
      <c r="H28" s="1"/>
    </row>
    <row r="29" spans="1:8" x14ac:dyDescent="0.25">
      <c r="A29" s="1"/>
      <c r="B29" s="50" t="s">
        <v>124</v>
      </c>
      <c r="C29" s="47">
        <v>2015</v>
      </c>
      <c r="D29" s="47">
        <v>10</v>
      </c>
      <c r="E29" s="46">
        <v>34077.94</v>
      </c>
      <c r="F29" s="10">
        <f t="shared" si="0"/>
        <v>3407.7940000000003</v>
      </c>
      <c r="G29" s="3" t="s">
        <v>4</v>
      </c>
      <c r="H29" s="1"/>
    </row>
    <row r="30" spans="1:8" x14ac:dyDescent="0.25">
      <c r="A30" s="1"/>
      <c r="B30" s="50" t="s">
        <v>125</v>
      </c>
      <c r="C30" s="47">
        <v>2015</v>
      </c>
      <c r="D30" s="47">
        <v>20</v>
      </c>
      <c r="E30" s="46">
        <v>596525.35</v>
      </c>
      <c r="F30" s="10">
        <f t="shared" si="0"/>
        <v>29826.267499999998</v>
      </c>
      <c r="G30" s="3" t="s">
        <v>4</v>
      </c>
      <c r="H30" s="1"/>
    </row>
    <row r="31" spans="1:8" x14ac:dyDescent="0.25">
      <c r="A31" s="1"/>
      <c r="B31" s="50" t="s">
        <v>106</v>
      </c>
      <c r="C31" s="47">
        <v>2015</v>
      </c>
      <c r="D31" s="47">
        <v>20</v>
      </c>
      <c r="E31" s="46">
        <v>107476.76</v>
      </c>
      <c r="F31" s="10">
        <f t="shared" si="0"/>
        <v>5373.8379999999997</v>
      </c>
      <c r="G31" s="3" t="s">
        <v>4</v>
      </c>
      <c r="H31" s="1"/>
    </row>
    <row r="32" spans="1:8" x14ac:dyDescent="0.25">
      <c r="A32" s="1"/>
      <c r="B32" s="50" t="s">
        <v>106</v>
      </c>
      <c r="C32" s="47">
        <v>2015</v>
      </c>
      <c r="D32" s="47">
        <v>23</v>
      </c>
      <c r="E32" s="46">
        <v>47065.85</v>
      </c>
      <c r="F32" s="10">
        <f t="shared" si="0"/>
        <v>2046.3413043478261</v>
      </c>
      <c r="G32" s="3" t="s">
        <v>4</v>
      </c>
      <c r="H32" s="1"/>
    </row>
    <row r="33" spans="1:8" x14ac:dyDescent="0.25">
      <c r="A33" s="1"/>
      <c r="B33" s="50" t="s">
        <v>106</v>
      </c>
      <c r="C33" s="47">
        <v>2015</v>
      </c>
      <c r="D33" s="47">
        <v>30</v>
      </c>
      <c r="E33" s="46">
        <v>47901.62</v>
      </c>
      <c r="F33" s="10">
        <f t="shared" si="0"/>
        <v>1596.7206666666668</v>
      </c>
      <c r="G33" s="3" t="s">
        <v>4</v>
      </c>
      <c r="H33" s="1"/>
    </row>
    <row r="34" spans="1:8" x14ac:dyDescent="0.25">
      <c r="A34" s="1"/>
      <c r="B34" s="50" t="s">
        <v>106</v>
      </c>
      <c r="C34" s="47">
        <v>2015</v>
      </c>
      <c r="D34" s="47">
        <v>43</v>
      </c>
      <c r="E34" s="46">
        <v>196715.71</v>
      </c>
      <c r="F34" s="10">
        <f t="shared" si="0"/>
        <v>4574.7839534883715</v>
      </c>
      <c r="G34" s="3" t="s">
        <v>4</v>
      </c>
      <c r="H34" s="1"/>
    </row>
    <row r="35" spans="1:8" x14ac:dyDescent="0.25">
      <c r="A35" s="1"/>
      <c r="B35" s="50" t="s">
        <v>108</v>
      </c>
      <c r="C35" s="47">
        <v>2015</v>
      </c>
      <c r="D35" s="47">
        <v>10</v>
      </c>
      <c r="E35" s="46">
        <v>78096.850000000006</v>
      </c>
      <c r="F35" s="10">
        <f t="shared" si="0"/>
        <v>7809.6850000000004</v>
      </c>
      <c r="G35" s="3" t="s">
        <v>4</v>
      </c>
      <c r="H35" s="1"/>
    </row>
    <row r="36" spans="1:8" x14ac:dyDescent="0.25">
      <c r="A36" s="1"/>
      <c r="B36" s="50" t="s">
        <v>108</v>
      </c>
      <c r="C36" s="47">
        <v>2015</v>
      </c>
      <c r="D36" s="47">
        <v>26</v>
      </c>
      <c r="E36" s="46">
        <v>86838.74</v>
      </c>
      <c r="F36" s="10">
        <f t="shared" si="0"/>
        <v>3339.9515384615388</v>
      </c>
      <c r="G36" s="3" t="s">
        <v>4</v>
      </c>
      <c r="H36" s="1"/>
    </row>
    <row r="37" spans="1:8" x14ac:dyDescent="0.25">
      <c r="A37" s="1"/>
      <c r="B37" s="50" t="s">
        <v>111</v>
      </c>
      <c r="C37" s="47">
        <v>2015</v>
      </c>
      <c r="D37" s="47">
        <v>10</v>
      </c>
      <c r="E37" s="46">
        <v>191833.84</v>
      </c>
      <c r="F37" s="10">
        <f t="shared" si="0"/>
        <v>19183.383999999998</v>
      </c>
      <c r="G37" s="3" t="s">
        <v>4</v>
      </c>
      <c r="H37" s="1"/>
    </row>
    <row r="38" spans="1:8" x14ac:dyDescent="0.25">
      <c r="A38" s="1"/>
      <c r="B38" s="50" t="s">
        <v>111</v>
      </c>
      <c r="C38" s="47">
        <v>2015</v>
      </c>
      <c r="D38" s="47">
        <v>20</v>
      </c>
      <c r="E38" s="46">
        <v>36160.43</v>
      </c>
      <c r="F38" s="10">
        <f t="shared" si="0"/>
        <v>1808.0215000000001</v>
      </c>
      <c r="G38" s="3" t="s">
        <v>4</v>
      </c>
      <c r="H38" s="1"/>
    </row>
    <row r="39" spans="1:8" x14ac:dyDescent="0.25">
      <c r="A39" s="1"/>
      <c r="B39" s="50" t="s">
        <v>111</v>
      </c>
      <c r="C39" s="47">
        <v>2015</v>
      </c>
      <c r="D39" s="47">
        <v>25</v>
      </c>
      <c r="E39" s="46">
        <v>149369.59</v>
      </c>
      <c r="F39" s="10">
        <f t="shared" si="0"/>
        <v>5974.7835999999998</v>
      </c>
      <c r="G39" s="3" t="s">
        <v>4</v>
      </c>
      <c r="H39" s="1"/>
    </row>
    <row r="40" spans="1:8" x14ac:dyDescent="0.25">
      <c r="A40" s="1"/>
      <c r="B40" s="50" t="s">
        <v>111</v>
      </c>
      <c r="C40" s="47">
        <v>2015</v>
      </c>
      <c r="D40" s="47">
        <v>26</v>
      </c>
      <c r="E40" s="46">
        <v>135622.48000000001</v>
      </c>
      <c r="F40" s="10">
        <f t="shared" si="0"/>
        <v>5216.249230769231</v>
      </c>
      <c r="G40" s="3" t="s">
        <v>4</v>
      </c>
      <c r="H40" s="1"/>
    </row>
    <row r="41" spans="1:8" x14ac:dyDescent="0.25">
      <c r="A41" s="1"/>
      <c r="B41" s="50" t="s">
        <v>111</v>
      </c>
      <c r="C41" s="47">
        <v>2015</v>
      </c>
      <c r="D41" s="47">
        <v>40</v>
      </c>
      <c r="E41" s="46">
        <v>48054.55</v>
      </c>
      <c r="F41" s="10">
        <f t="shared" si="0"/>
        <v>1201.36375</v>
      </c>
      <c r="G41" s="3" t="s">
        <v>4</v>
      </c>
      <c r="H41" s="1"/>
    </row>
    <row r="42" spans="1:8" x14ac:dyDescent="0.25">
      <c r="A42" s="1"/>
      <c r="B42" s="50" t="s">
        <v>111</v>
      </c>
      <c r="C42" s="47">
        <v>2015</v>
      </c>
      <c r="D42" s="47">
        <v>58</v>
      </c>
      <c r="E42" s="46">
        <v>79877.48</v>
      </c>
      <c r="F42" s="10">
        <f t="shared" si="0"/>
        <v>1377.1979310344827</v>
      </c>
      <c r="G42" s="3" t="s">
        <v>4</v>
      </c>
      <c r="H42" s="1"/>
    </row>
    <row r="43" spans="1:8" x14ac:dyDescent="0.25">
      <c r="A43" s="1"/>
      <c r="B43" s="50" t="s">
        <v>111</v>
      </c>
      <c r="C43" s="47">
        <v>2015</v>
      </c>
      <c r="D43" s="47">
        <v>64</v>
      </c>
      <c r="E43" s="46">
        <v>78900.73</v>
      </c>
      <c r="F43" s="10">
        <f t="shared" si="0"/>
        <v>1232.8239062499999</v>
      </c>
      <c r="G43" s="3" t="s">
        <v>4</v>
      </c>
      <c r="H43" s="1"/>
    </row>
    <row r="44" spans="1:8" x14ac:dyDescent="0.25">
      <c r="A44" s="1"/>
      <c r="B44" s="50" t="s">
        <v>111</v>
      </c>
      <c r="C44" s="47">
        <v>2015</v>
      </c>
      <c r="D44" s="47">
        <v>72</v>
      </c>
      <c r="E44" s="46">
        <v>32594.86</v>
      </c>
      <c r="F44" s="10">
        <f t="shared" si="0"/>
        <v>452.70638888888891</v>
      </c>
      <c r="G44" s="3" t="s">
        <v>4</v>
      </c>
      <c r="H44" s="1"/>
    </row>
    <row r="45" spans="1:8" x14ac:dyDescent="0.25">
      <c r="A45" s="1"/>
      <c r="B45" s="50" t="s">
        <v>107</v>
      </c>
      <c r="C45" s="47">
        <v>2015</v>
      </c>
      <c r="D45" s="47">
        <v>40</v>
      </c>
      <c r="E45" s="46">
        <v>3514.72</v>
      </c>
      <c r="F45" s="10">
        <f t="shared" si="0"/>
        <v>87.867999999999995</v>
      </c>
      <c r="G45" s="3" t="s">
        <v>4</v>
      </c>
      <c r="H45" s="1"/>
    </row>
    <row r="46" spans="1:8" x14ac:dyDescent="0.25">
      <c r="A46" s="1"/>
      <c r="B46" s="93" t="s">
        <v>126</v>
      </c>
      <c r="C46" s="94"/>
      <c r="D46" s="94"/>
      <c r="E46" s="95"/>
      <c r="F46" s="18">
        <f>SUM(F10:F45)</f>
        <v>475932.66680324043</v>
      </c>
      <c r="G46" s="8" t="s">
        <v>4</v>
      </c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</sheetData>
  <sheetProtection password="C6BD" sheet="1" objects="1" scenarios="1"/>
  <mergeCells count="4">
    <mergeCell ref="B46:E4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21353550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26696250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-5342700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1013984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850000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163984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708543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708543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2015'!F46</f>
        <v>475932.66680324043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-465220.66639351915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85527647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39542930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3053811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-93448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1390419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43893712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496943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496943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-2128201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-19901647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-289616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-22319464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22071191</v>
      </c>
      <c r="F28" s="6" t="s">
        <v>4</v>
      </c>
      <c r="G28" s="16">
        <f>IF(E28&lt;0,0,-E28)</f>
        <v>-22071191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127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128</v>
      </c>
      <c r="C32" s="114"/>
      <c r="D32" s="115"/>
      <c r="E32" s="46">
        <v>68977372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4170270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73147642</v>
      </c>
      <c r="F35" s="6" t="s">
        <v>4</v>
      </c>
      <c r="G35" s="17">
        <f>-E35</f>
        <v>-73147642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-9691186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2016-12-13T11:14:38Z</dcterms:modified>
</cp:coreProperties>
</file>