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645" windowWidth="20535" windowHeight="12765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9" i="2" l="1"/>
  <c r="F10" i="2"/>
  <c r="F11" i="2"/>
  <c r="F12" i="2"/>
  <c r="F13" i="2"/>
  <c r="F14" i="2"/>
  <c r="F15" i="2"/>
  <c r="F16" i="2"/>
  <c r="E31" i="19" l="1"/>
  <c r="C36" i="19" l="1"/>
  <c r="E36" i="19" s="1"/>
  <c r="F21" i="7" l="1"/>
  <c r="C26" i="19" l="1"/>
  <c r="C17" i="19"/>
  <c r="A2" i="15" l="1"/>
  <c r="C12" i="8" s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C9" i="9" s="1"/>
  <c r="C15" i="8" s="1"/>
  <c r="A2" i="11"/>
  <c r="A2" i="7"/>
  <c r="A2" i="8"/>
  <c r="A2" i="4"/>
  <c r="E29" i="19" l="1"/>
  <c r="C13" i="3"/>
  <c r="C22" i="8" s="1"/>
  <c r="C13" i="15"/>
  <c r="C15" i="15" s="1"/>
  <c r="C11" i="8" s="1"/>
  <c r="C14" i="16"/>
  <c r="C8" i="8" s="1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C9" i="12" l="1"/>
  <c r="C11" i="12" s="1"/>
  <c r="C31" i="8" s="1"/>
  <c r="E31" i="8" s="1"/>
  <c r="F8" i="2" l="1"/>
  <c r="F8" i="7"/>
  <c r="F20" i="7" s="1"/>
  <c r="F17" i="2" l="1"/>
  <c r="C9" i="10" s="1"/>
  <c r="C15" i="11" l="1"/>
  <c r="C28" i="8" s="1"/>
  <c r="C14" i="4"/>
  <c r="C26" i="8" s="1"/>
  <c r="C25" i="3"/>
  <c r="C24" i="8" s="1"/>
  <c r="F22" i="7"/>
  <c r="C18" i="8" s="1"/>
  <c r="C19" i="3"/>
  <c r="C23" i="8" s="1"/>
  <c r="C8" i="3"/>
  <c r="C21" i="8" s="1"/>
  <c r="C8" i="4"/>
  <c r="C25" i="8" s="1"/>
  <c r="C10" i="10"/>
  <c r="C17" i="8" s="1"/>
  <c r="F19" i="2"/>
  <c r="C16" i="8" s="1"/>
  <c r="C19" i="8" l="1"/>
  <c r="E19" i="8" s="1"/>
  <c r="C29" i="8"/>
  <c r="E29" i="8" s="1"/>
  <c r="A1" i="8"/>
  <c r="E35" i="8" l="1"/>
  <c r="E38" i="8" s="1"/>
  <c r="E37" i="8" l="1"/>
</calcChain>
</file>

<file path=xl/sharedStrings.xml><?xml version="1.0" encoding="utf-8"?>
<sst xmlns="http://schemas.openxmlformats.org/spreadsheetml/2006/main" count="400" uniqueCount="207">
  <si>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</si>
  <si>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</si>
  <si>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</si>
  <si>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</si>
  <si>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</si>
  <si>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</si>
  <si>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</si>
  <si>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</si>
  <si>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</si>
  <si>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</si>
  <si>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</si>
  <si>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</si>
  <si>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</si>
  <si>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</si>
  <si>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</si>
  <si>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</si>
  <si>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</si>
  <si>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</si>
  <si>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</si>
  <si>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</si>
  <si>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</si>
  <si>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</si>
  <si>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</si>
  <si>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</si>
  <si>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</si>
  <si>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</si>
  <si>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</si>
  <si>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</si>
  <si>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</si>
  <si>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</si>
  <si>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</si>
  <si>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</si>
  <si>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</si>
  <si>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</si>
  <si>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</si>
  <si>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</si>
  <si>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</si>
  <si>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</si>
  <si>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</si>
  <si>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</si>
  <si>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</si>
  <si>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</si>
  <si>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</si>
  <si>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</si>
  <si>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</si>
  <si>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</si>
  <si>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</si>
  <si>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</si>
  <si>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</si>
  <si>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</si>
  <si>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</si>
  <si>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</si>
  <si>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</si>
  <si>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</si>
  <si>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</si>
  <si>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</si>
  <si>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</si>
  <si>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</si>
  <si>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</si>
  <si>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</si>
  <si>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</si>
  <si>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</si>
  <si>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</si>
  <si>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</si>
  <si>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</si>
  <si>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</si>
  <si>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</si>
  <si>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</si>
  <si>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</si>
  <si>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</si>
  <si>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</si>
  <si>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</si>
  <si>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</si>
  <si>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</si>
  <si>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</si>
  <si>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</si>
  <si>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</si>
  <si>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</si>
  <si>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</si>
  <si>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</si>
  <si>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</si>
  <si>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</si>
  <si>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</si>
  <si>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</si>
  <si>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</si>
  <si>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</si>
  <si>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</si>
  <si>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</si>
  <si>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</si>
  <si>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</si>
  <si>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</si>
  <si>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</si>
  <si>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</si>
  <si>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</si>
  <si>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</si>
  <si>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</si>
  <si>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</si>
  <si>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</si>
  <si>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</si>
  <si>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</si>
  <si>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</si>
  <si>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</si>
  <si>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</si>
  <si>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</si>
  <si>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</si>
  <si>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</si>
  <si>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</si>
  <si>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</si>
  <si>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</si>
  <si>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Tillæg for gennemførte investeringer i 2012-2014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</si>
  <si>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</si>
  <si>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</si>
  <si>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</si>
  <si>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</si>
  <si>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</si>
  <si>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</si>
  <si>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</si>
  <si>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</si>
  <si>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</si>
  <si>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</si>
  <si>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</si>
  <si>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</si>
  <si>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</si>
  <si>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</si>
  <si>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</si>
  <si>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</si>
  <si>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</si>
  <si>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</si>
  <si>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</si>
  <si>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</si>
  <si>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</si>
  <si>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</si>
  <si>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</si>
  <si>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</si>
  <si>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</si>
  <si>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</si>
  <si>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</si>
  <si>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</si>
  <si>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</si>
  <si>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</si>
  <si>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</si>
  <si>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</si>
  <si>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</si>
  <si>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</si>
  <si>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</si>
  <si>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</si>
  <si>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</si>
  <si>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</si>
  <si>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</si>
  <si>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</si>
  <si>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</si>
  <si>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</si>
  <si>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</si>
  <si>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</si>
  <si>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</si>
  <si>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</si>
  <si>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</si>
  <si>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</si>
  <si>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</si>
  <si>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</si>
  <si>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</si>
  <si>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</si>
  <si>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</si>
  <si>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</si>
  <si>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</si>
  <si>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</si>
  <si>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</si>
  <si>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</si>
  <si>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</si>
  <si>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</si>
  <si>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</si>
  <si>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</si>
  <si>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</si>
  <si>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</si>
  <si>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</si>
  <si>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</si>
  <si>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</si>
  <si>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Tillæg for afgift for ledningsført vand i 2015</t>
  </si>
  <si>
    <r>
      <t xml:space="preserve">Afgift for ledningsført vand </t>
    </r>
    <r>
      <rPr>
        <sz val="10"/>
        <color rgb="FFFF0000"/>
        <rFont val="Times New Roman"/>
        <family val="1"/>
      </rPr>
      <t>(6,53 kr./m</t>
    </r>
    <r>
      <rPr>
        <vertAlign val="superscript"/>
        <sz val="10"/>
        <color rgb="FFFF0000"/>
        <rFont val="Times New Roman"/>
        <family val="1"/>
      </rPr>
      <t>3</t>
    </r>
    <r>
      <rPr>
        <sz val="10"/>
        <color rgb="FFFF0000"/>
        <rFont val="Times New Roman"/>
        <family val="1"/>
      </rPr>
      <t>)</t>
    </r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</si>
  <si>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</si>
  <si>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</si>
  <si>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</si>
  <si>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</si>
  <si>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Elanlæg</t>
  </si>
  <si>
    <t>2014</t>
  </si>
  <si>
    <t>20</t>
  </si>
  <si>
    <t>SRO anlæg</t>
  </si>
  <si>
    <t>10</t>
  </si>
  <si>
    <t>Stik på ledningsnet, Mek./EL</t>
  </si>
  <si>
    <t>75</t>
  </si>
  <si>
    <t>Ø 50mm &lt; Ledningsnet ≤ Ø110 mm</t>
  </si>
  <si>
    <t>Elanlæg - vandværk</t>
  </si>
  <si>
    <t>25</t>
  </si>
  <si>
    <t>SRO-anlæg, vandværk</t>
  </si>
  <si>
    <t>Beluftningsanlæg, bundbeluftbning, Mek./EL</t>
  </si>
  <si>
    <t>Filteranlæg, trykfiltre, dobbelt filtrering</t>
  </si>
  <si>
    <t>Etageareal vandbehandlingsbygning</t>
  </si>
  <si>
    <t>Udpumpningsanlæg, rentvandspumper på vandværk</t>
  </si>
  <si>
    <t>Ledningsnet ≤ Ø50 mm</t>
  </si>
  <si>
    <t>Skelbrønd, Konstruktioner</t>
  </si>
  <si>
    <t>Køretøjer, entreprenørmaskiner</t>
  </si>
  <si>
    <t>Rentvandsbeholder  insitu støbt</t>
  </si>
  <si>
    <t>Etageareal kontor og mandskabsfaciliteter</t>
  </si>
  <si>
    <t>Garage og rørlager</t>
  </si>
  <si>
    <t>Boring (inkl. etablering, forerør, filter og prøvepumpning)</t>
  </si>
  <si>
    <t>Løkken Vandværk</t>
  </si>
  <si>
    <t>V130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</si>
</sst>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7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vertAlign val="superscript"/>
      <sz val="10"/>
      <color rgb="FFFF0000"/>
      <name val="Times New Roman"/>
      <family val="1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9" fillId="2" borderId="0" xfId="0" applyFont="1" applyFill="1" applyProtection="1"/>
    <xf numFmtId="0" fontId="69" fillId="56" borderId="0" xfId="0" applyFont="1" applyFill="1" applyProtection="1"/>
    <xf numFmtId="165" fontId="69" fillId="56" borderId="0" xfId="1" applyNumberFormat="1" applyFont="1" applyFill="1" applyAlignment="1" applyProtection="1">
      <alignment wrapText="1"/>
    </xf>
    <xf numFmtId="0" fontId="69" fillId="56" borderId="0" xfId="0" applyFont="1" applyFill="1" applyAlignment="1" applyProtection="1">
      <alignment horizontal="left" wrapText="1"/>
    </xf>
    <xf numFmtId="3" fontId="69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205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206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51" t="s">
        <v>58</v>
      </c>
      <c r="E8" s="251"/>
      <c r="F8" s="251"/>
      <c r="G8" s="123"/>
      <c r="H8" s="123"/>
      <c r="I8" s="123"/>
    </row>
    <row r="9" spans="1:9" x14ac:dyDescent="0.25">
      <c r="A9" s="121"/>
      <c r="B9" s="121"/>
      <c r="C9" s="121"/>
      <c r="D9" s="256" t="s">
        <v>106</v>
      </c>
      <c r="E9" s="256"/>
      <c r="F9" s="256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52" t="s">
        <v>59</v>
      </c>
      <c r="E13" s="252"/>
      <c r="F13" s="252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53" t="s">
        <v>60</v>
      </c>
      <c r="E16" s="254"/>
      <c r="F16" s="255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0" t="s">
        <v>2</v>
      </c>
      <c r="E17" s="231"/>
      <c r="F17" s="232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0" t="s">
        <v>129</v>
      </c>
      <c r="E18" s="231"/>
      <c r="F18" s="232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48" t="s">
        <v>44</v>
      </c>
      <c r="E19" s="249"/>
      <c r="F19" s="250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48" t="s">
        <v>61</v>
      </c>
      <c r="E20" s="249"/>
      <c r="F20" s="250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48" t="s">
        <v>87</v>
      </c>
      <c r="E21" s="249"/>
      <c r="F21" s="250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48" t="s">
        <v>62</v>
      </c>
      <c r="E22" s="249"/>
      <c r="F22" s="250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45" t="s">
        <v>42</v>
      </c>
      <c r="E23" s="246"/>
      <c r="F23" s="247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42" t="s">
        <v>63</v>
      </c>
      <c r="E24" s="243"/>
      <c r="F24" s="244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39" t="s">
        <v>43</v>
      </c>
      <c r="E25" s="240"/>
      <c r="F25" s="241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36" t="s">
        <v>64</v>
      </c>
      <c r="E26" s="237"/>
      <c r="F26" s="238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27" t="s">
        <v>138</v>
      </c>
      <c r="E27" s="228"/>
      <c r="F27" s="229"/>
      <c r="G27" s="126"/>
      <c r="H27" s="121"/>
      <c r="I27" s="121"/>
    </row>
    <row r="28" spans="1:9" x14ac:dyDescent="0.25">
      <c r="A28" s="121"/>
      <c r="B28" s="121"/>
      <c r="C28" s="127" t="s">
        <v>128</v>
      </c>
      <c r="D28" s="233" t="s">
        <v>139</v>
      </c>
      <c r="E28" s="234"/>
      <c r="F28" s="235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8:F8"/>
    <mergeCell ref="D13:F13"/>
    <mergeCell ref="D16:F16"/>
    <mergeCell ref="D17:F17"/>
    <mergeCell ref="D19:F19"/>
    <mergeCell ref="D9:F9"/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Løkken Vandværk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V130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1533756.1127338393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-5828.2732283885898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-29947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1497980.8395054508</v>
      </c>
      <c r="D13" s="79" t="s">
        <v>0</v>
      </c>
      <c r="E13" s="6">
        <f>C13</f>
        <v>1497980.8395054508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1104807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109</v>
      </c>
      <c r="C16" s="14">
        <f>'6. Gennemførte investeringer'!F19</f>
        <v>223540.20666666667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110</v>
      </c>
      <c r="C17" s="14">
        <f>'7. Korrektion investeringer'!C10</f>
        <v>105907.69333333331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111</v>
      </c>
      <c r="C18" s="14">
        <f>'8. Planlagte investeringer'!F22</f>
        <v>46066.666666666672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1480321.5666666667</v>
      </c>
      <c r="D19" s="79" t="s">
        <v>0</v>
      </c>
      <c r="E19" s="8">
        <f>C19</f>
        <v>1480321.5666666667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140</v>
      </c>
      <c r="C21" s="14">
        <f>'9. 1-1 omkostninger'!C8</f>
        <v>33000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172</v>
      </c>
      <c r="C22" s="14">
        <f>'9. 1-1 omkostninger'!C13</f>
        <v>1445000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173</v>
      </c>
      <c r="C23" s="14">
        <f>'9. 1-1 omkostninger'!C19</f>
        <v>23000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112</v>
      </c>
      <c r="C24" s="14">
        <f>'9. 1-1 omkostninger'!C25</f>
        <v>-78686.169999999925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146</v>
      </c>
      <c r="C25" s="14">
        <f>'10. Miljø- og servicemål'!C8</f>
        <v>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113</v>
      </c>
      <c r="C26" s="14">
        <f>'10. Miljø- og servicemål'!C14</f>
        <v>0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174</v>
      </c>
      <c r="C27" s="14">
        <f>'11. Nettofinansielle poster'!C9</f>
        <v>11000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114</v>
      </c>
      <c r="C28" s="14">
        <f>'11. Nettofinansielle poster'!C15</f>
        <v>-48986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1384327.83</v>
      </c>
      <c r="D29" s="79" t="s">
        <v>0</v>
      </c>
      <c r="E29" s="6">
        <f>C29</f>
        <v>1384327.83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-517785.8</v>
      </c>
      <c r="D31" s="79" t="s">
        <v>0</v>
      </c>
      <c r="E31" s="10">
        <f>C31</f>
        <v>-517785.8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176</v>
      </c>
      <c r="C33" s="11">
        <f>'13. Kontrol med indtægtsrammen'!E37</f>
        <v>-127845.13024934381</v>
      </c>
      <c r="D33" s="79" t="s">
        <v>0</v>
      </c>
      <c r="E33" s="12">
        <f>C33</f>
        <v>-127845.13024934381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115</v>
      </c>
      <c r="C35" s="11"/>
      <c r="D35" s="100"/>
      <c r="E35" s="10">
        <f>E13+E19+E29+E31+E33</f>
        <v>3716999.3059227737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116</v>
      </c>
      <c r="C36" s="101"/>
      <c r="D36" s="102"/>
      <c r="E36" s="140">
        <v>238693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117</v>
      </c>
      <c r="C37" s="104"/>
      <c r="D37" s="105"/>
      <c r="E37" s="67">
        <f>E35/E36</f>
        <v>15.57230126531894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118</v>
      </c>
      <c r="C38" s="104"/>
      <c r="D38" s="105"/>
      <c r="E38" s="67">
        <f>(E35-C22)/E36</f>
        <v>9.5184999389289739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Løkken Vandværk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V130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125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164</v>
      </c>
      <c r="C6" s="150"/>
      <c r="D6" s="150"/>
      <c r="E6" s="26"/>
    </row>
    <row r="7" spans="1:16384" s="148" customFormat="1" ht="14.1" customHeight="1" x14ac:dyDescent="0.25">
      <c r="A7" s="26"/>
      <c r="B7" s="22" t="s">
        <v>165</v>
      </c>
      <c r="C7" s="40">
        <v>1533756.1127338393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166</v>
      </c>
      <c r="C9" s="27">
        <f>C7+C8</f>
        <v>1533756.1127338393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167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168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165</v>
      </c>
      <c r="C18" s="40">
        <v>1533756.1127338393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169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-5828.2732283885898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Løkken Vandværk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V130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124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130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1174397.0555203008</v>
      </c>
      <c r="D7" s="151" t="s">
        <v>0</v>
      </c>
      <c r="E7" s="26"/>
    </row>
    <row r="8" spans="1:5" ht="14.1" customHeight="1" x14ac:dyDescent="0.25">
      <c r="A8" s="26"/>
      <c r="B8" s="22" t="s">
        <v>170</v>
      </c>
      <c r="C8" s="40">
        <f>'3. Driftsomkostninger'!C18+'3. Driftsomkostninger'!C20</f>
        <v>1527927.8395054508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165</v>
      </c>
      <c r="C13" s="40">
        <f>'3. Driftsomkostninger'!C18</f>
        <v>1533756.1127338393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171</v>
      </c>
      <c r="C19" s="218">
        <v>119787.22793839608</v>
      </c>
      <c r="D19" s="151" t="s">
        <v>0</v>
      </c>
      <c r="E19" s="26"/>
    </row>
    <row r="20" spans="1:5" ht="14.1" customHeight="1" x14ac:dyDescent="0.25">
      <c r="A20" s="26"/>
      <c r="B20" s="28" t="s">
        <v>175</v>
      </c>
      <c r="C20" s="27">
        <v>29947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5"/>
      <c r="B39" s="155"/>
      <c r="C39" s="155"/>
      <c r="D39" s="155"/>
      <c r="E39" s="155"/>
    </row>
    <row r="40" spans="1:5" ht="15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Løkken Vandværk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V130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49062635.032800987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1104807</v>
      </c>
      <c r="D8" s="151" t="s">
        <v>0</v>
      </c>
      <c r="E8" s="26"/>
    </row>
    <row r="9" spans="1:5" ht="14.1" customHeight="1" x14ac:dyDescent="0.25">
      <c r="A9" s="26"/>
      <c r="B9" s="28" t="s">
        <v>126</v>
      </c>
      <c r="C9" s="27">
        <f>C8</f>
        <v>1104807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95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Løkken Vandværk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V130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127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132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183</v>
      </c>
      <c r="C8" s="30" t="s">
        <v>184</v>
      </c>
      <c r="D8" s="31" t="s">
        <v>185</v>
      </c>
      <c r="E8" s="32">
        <v>12960</v>
      </c>
      <c r="F8" s="34">
        <f t="shared" ref="F8" si="0">E8/D8</f>
        <v>648</v>
      </c>
      <c r="G8" s="35" t="s">
        <v>0</v>
      </c>
      <c r="H8" s="26"/>
    </row>
    <row r="9" spans="1:8" s="148" customFormat="1" x14ac:dyDescent="0.25">
      <c r="A9" s="26"/>
      <c r="B9" s="29" t="s">
        <v>186</v>
      </c>
      <c r="C9" s="30" t="s">
        <v>184</v>
      </c>
      <c r="D9" s="31" t="s">
        <v>187</v>
      </c>
      <c r="E9" s="32">
        <v>87702</v>
      </c>
      <c r="F9" s="34">
        <f t="shared" ref="F9:F16" si="1">E9/D9</f>
        <v>8770.2000000000007</v>
      </c>
      <c r="G9" s="35" t="s">
        <v>0</v>
      </c>
      <c r="H9" s="26"/>
    </row>
    <row r="10" spans="1:8" s="148" customFormat="1" x14ac:dyDescent="0.25">
      <c r="A10" s="26"/>
      <c r="B10" s="29" t="s">
        <v>188</v>
      </c>
      <c r="C10" s="30" t="s">
        <v>184</v>
      </c>
      <c r="D10" s="31" t="s">
        <v>189</v>
      </c>
      <c r="E10" s="32">
        <v>3967</v>
      </c>
      <c r="F10" s="34">
        <f t="shared" si="1"/>
        <v>52.893333333333331</v>
      </c>
      <c r="G10" s="35" t="s">
        <v>0</v>
      </c>
      <c r="H10" s="26"/>
    </row>
    <row r="11" spans="1:8" s="148" customFormat="1" x14ac:dyDescent="0.25">
      <c r="A11" s="26"/>
      <c r="B11" s="29" t="s">
        <v>190</v>
      </c>
      <c r="C11" s="30" t="s">
        <v>184</v>
      </c>
      <c r="D11" s="31" t="s">
        <v>189</v>
      </c>
      <c r="E11" s="32">
        <v>7331</v>
      </c>
      <c r="F11" s="34">
        <f t="shared" si="1"/>
        <v>97.74666666666667</v>
      </c>
      <c r="G11" s="35" t="s">
        <v>0</v>
      </c>
      <c r="H11" s="26"/>
    </row>
    <row r="12" spans="1:8" s="148" customFormat="1" x14ac:dyDescent="0.25">
      <c r="A12" s="26"/>
      <c r="B12" s="29" t="s">
        <v>191</v>
      </c>
      <c r="C12" s="30" t="s">
        <v>184</v>
      </c>
      <c r="D12" s="31" t="s">
        <v>192</v>
      </c>
      <c r="E12" s="32">
        <v>353574</v>
      </c>
      <c r="F12" s="34">
        <f t="shared" si="1"/>
        <v>14142.96</v>
      </c>
      <c r="G12" s="35" t="s">
        <v>0</v>
      </c>
      <c r="H12" s="26"/>
    </row>
    <row r="13" spans="1:8" s="148" customFormat="1" x14ac:dyDescent="0.25">
      <c r="A13" s="26"/>
      <c r="B13" s="29" t="s">
        <v>193</v>
      </c>
      <c r="C13" s="30" t="s">
        <v>184</v>
      </c>
      <c r="D13" s="31" t="s">
        <v>187</v>
      </c>
      <c r="E13" s="32">
        <v>113600</v>
      </c>
      <c r="F13" s="34">
        <f t="shared" si="1"/>
        <v>11360</v>
      </c>
      <c r="G13" s="35" t="s">
        <v>0</v>
      </c>
      <c r="H13" s="26"/>
    </row>
    <row r="14" spans="1:8" s="148" customFormat="1" x14ac:dyDescent="0.25">
      <c r="A14" s="26"/>
      <c r="B14" s="29" t="s">
        <v>194</v>
      </c>
      <c r="C14" s="30" t="s">
        <v>184</v>
      </c>
      <c r="D14" s="31" t="s">
        <v>192</v>
      </c>
      <c r="E14" s="32">
        <v>800700</v>
      </c>
      <c r="F14" s="34">
        <f t="shared" si="1"/>
        <v>32028</v>
      </c>
      <c r="G14" s="35" t="s">
        <v>0</v>
      </c>
      <c r="H14" s="26"/>
    </row>
    <row r="15" spans="1:8" s="148" customFormat="1" x14ac:dyDescent="0.25">
      <c r="A15" s="26"/>
      <c r="B15" s="29" t="s">
        <v>195</v>
      </c>
      <c r="C15" s="30" t="s">
        <v>184</v>
      </c>
      <c r="D15" s="31" t="s">
        <v>192</v>
      </c>
      <c r="E15" s="32">
        <v>2242717</v>
      </c>
      <c r="F15" s="34">
        <f t="shared" si="1"/>
        <v>89708.68</v>
      </c>
      <c r="G15" s="35" t="s">
        <v>0</v>
      </c>
      <c r="H15" s="26"/>
    </row>
    <row r="16" spans="1:8" s="148" customFormat="1" x14ac:dyDescent="0.25">
      <c r="A16" s="26"/>
      <c r="B16" s="29" t="s">
        <v>196</v>
      </c>
      <c r="C16" s="30" t="s">
        <v>184</v>
      </c>
      <c r="D16" s="31" t="s">
        <v>192</v>
      </c>
      <c r="E16" s="32">
        <v>88655</v>
      </c>
      <c r="F16" s="34">
        <f t="shared" si="1"/>
        <v>3546.2</v>
      </c>
      <c r="G16" s="35" t="s">
        <v>0</v>
      </c>
      <c r="H16" s="26"/>
    </row>
    <row r="17" spans="1:8" s="148" customFormat="1" x14ac:dyDescent="0.25">
      <c r="A17" s="26"/>
      <c r="B17" s="23" t="s">
        <v>71</v>
      </c>
      <c r="C17" s="158"/>
      <c r="D17" s="158"/>
      <c r="E17" s="158"/>
      <c r="F17" s="36">
        <f>SUM(F8:F16)</f>
        <v>160354.68</v>
      </c>
      <c r="G17" s="37" t="s">
        <v>0</v>
      </c>
      <c r="H17" s="26"/>
    </row>
    <row r="18" spans="1:8" s="148" customFormat="1" x14ac:dyDescent="0.25">
      <c r="A18" s="26"/>
      <c r="B18" s="107" t="s">
        <v>133</v>
      </c>
      <c r="C18" s="159"/>
      <c r="D18" s="159"/>
      <c r="E18" s="159"/>
      <c r="F18" s="66">
        <v>63185.526666666665</v>
      </c>
      <c r="G18" s="37" t="s">
        <v>0</v>
      </c>
      <c r="H18" s="26"/>
    </row>
    <row r="19" spans="1:8" s="148" customFormat="1" x14ac:dyDescent="0.25">
      <c r="A19" s="26"/>
      <c r="B19" s="39" t="s">
        <v>68</v>
      </c>
      <c r="C19" s="160"/>
      <c r="D19" s="160"/>
      <c r="E19" s="161"/>
      <c r="F19" s="38">
        <f>F17+F18</f>
        <v>223540.20666666667</v>
      </c>
      <c r="G19" s="38" t="s">
        <v>0</v>
      </c>
      <c r="H19" s="26"/>
    </row>
    <row r="20" spans="1:8" s="148" customFormat="1" x14ac:dyDescent="0.25">
      <c r="A20" s="26"/>
      <c r="B20" s="26"/>
      <c r="C20" s="26"/>
      <c r="D20" s="26"/>
      <c r="E20" s="26"/>
      <c r="F20" s="26"/>
      <c r="G20" s="26"/>
      <c r="H20" s="26"/>
    </row>
    <row r="21" spans="1:8" s="148" customFormat="1" x14ac:dyDescent="0.25">
      <c r="A21" s="26"/>
      <c r="B21" s="26"/>
      <c r="C21" s="26"/>
      <c r="D21" s="26"/>
      <c r="E21" s="26"/>
      <c r="F21" s="26"/>
      <c r="G21" s="26"/>
      <c r="H21" s="26"/>
    </row>
    <row r="22" spans="1:8" s="148" customFormat="1" x14ac:dyDescent="0.25">
      <c r="A22" s="26"/>
      <c r="B22" s="26"/>
      <c r="C22" s="26"/>
      <c r="D22" s="26"/>
      <c r="E22" s="26"/>
      <c r="F22" s="26"/>
      <c r="G22" s="26"/>
      <c r="H22" s="26"/>
    </row>
    <row r="23" spans="1:8" s="148" customFormat="1" hidden="1" x14ac:dyDescent="0.25"/>
    <row r="24" spans="1:8" s="148" customFormat="1" hidden="1" x14ac:dyDescent="0.25"/>
    <row r="25" spans="1:8" s="148" customFormat="1" hidden="1" x14ac:dyDescent="0.25"/>
    <row r="26" spans="1:8" s="148" customFormat="1" ht="14.45" hidden="1" customHeight="1" x14ac:dyDescent="0.25"/>
    <row r="27" spans="1:8" s="148" customFormat="1" ht="14.45" hidden="1" customHeight="1" x14ac:dyDescent="0.25"/>
    <row r="28" spans="1:8" s="148" customFormat="1" ht="15" hidden="1" customHeight="1" x14ac:dyDescent="0.25"/>
    <row r="29" spans="1:8" s="148" customFormat="1" ht="15" hidden="1" customHeight="1" x14ac:dyDescent="0.25"/>
    <row r="30" spans="1:8" s="148" customFormat="1" ht="15" hidden="1" customHeight="1" x14ac:dyDescent="0.25"/>
    <row r="31" spans="1:8" s="148" customFormat="1" ht="15" hidden="1" customHeight="1" x14ac:dyDescent="0.25"/>
    <row r="32" spans="1:8" s="148" customFormat="1" ht="15" hidden="1" customHeight="1" x14ac:dyDescent="0.25"/>
    <row r="33" s="148" customFormat="1" hidden="1" x14ac:dyDescent="0.25"/>
    <row r="34" s="148" customFormat="1" hidden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s="148" customFormat="1" hidden="1" x14ac:dyDescent="0.25"/>
    <row r="99" s="148" customFormat="1" hidden="1" x14ac:dyDescent="0.25"/>
    <row r="100" s="148" customFormat="1" hidden="1" x14ac:dyDescent="0.25"/>
    <row r="101" s="148" customFormat="1" hidden="1" x14ac:dyDescent="0.25"/>
    <row r="102" s="148" customFormat="1" hidden="1" x14ac:dyDescent="0.25"/>
    <row r="103" s="148" customFormat="1" hidden="1" x14ac:dyDescent="0.25"/>
    <row r="104" s="148" customFormat="1" hidden="1" x14ac:dyDescent="0.25"/>
    <row r="105" s="148" customFormat="1" hidden="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Løkken Vandværk</v>
      </c>
      <c r="B1" s="162"/>
      <c r="C1" s="162"/>
      <c r="D1" s="162"/>
      <c r="E1" s="162"/>
    </row>
    <row r="2" spans="1:5" x14ac:dyDescent="0.25">
      <c r="A2" s="1" t="str">
        <f>'1. Forside'!A2</f>
        <v>V130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122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134</v>
      </c>
      <c r="C6" s="163"/>
      <c r="D6" s="163"/>
      <c r="E6" s="162"/>
    </row>
    <row r="7" spans="1:5" x14ac:dyDescent="0.25">
      <c r="A7" s="162"/>
      <c r="B7" s="108" t="s">
        <v>135</v>
      </c>
      <c r="C7" s="19">
        <v>87135</v>
      </c>
      <c r="D7" s="151" t="s">
        <v>0</v>
      </c>
      <c r="E7" s="162"/>
    </row>
    <row r="8" spans="1:5" x14ac:dyDescent="0.25">
      <c r="A8" s="162"/>
      <c r="B8" s="108" t="s">
        <v>136</v>
      </c>
      <c r="C8" s="19">
        <v>127666.66666666667</v>
      </c>
      <c r="D8" s="151" t="s">
        <v>0</v>
      </c>
      <c r="E8" s="162"/>
    </row>
    <row r="9" spans="1:5" ht="15" customHeight="1" x14ac:dyDescent="0.25">
      <c r="A9" s="162"/>
      <c r="B9" s="108" t="s">
        <v>137</v>
      </c>
      <c r="C9" s="40">
        <f>'6. Gennemførte investeringer'!F17</f>
        <v>160354.68</v>
      </c>
      <c r="D9" s="151" t="s">
        <v>0</v>
      </c>
      <c r="E9" s="162"/>
    </row>
    <row r="10" spans="1:5" x14ac:dyDescent="0.25">
      <c r="A10" s="162"/>
      <c r="B10" s="28" t="s">
        <v>134</v>
      </c>
      <c r="C10" s="21">
        <f>C9-C7+C9-C8</f>
        <v>105907.69333333331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23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Løkken Vandværk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V130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121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111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x14ac:dyDescent="0.25">
      <c r="A8" s="26"/>
      <c r="B8" s="29" t="s">
        <v>197</v>
      </c>
      <c r="C8" s="30">
        <v>2015</v>
      </c>
      <c r="D8" s="31">
        <v>25</v>
      </c>
      <c r="E8" s="32">
        <v>100000</v>
      </c>
      <c r="F8" s="45">
        <f>E8/D8</f>
        <v>4000</v>
      </c>
      <c r="G8" s="35" t="s">
        <v>0</v>
      </c>
      <c r="H8" s="26"/>
    </row>
    <row r="9" spans="1:8" s="148" customFormat="1" x14ac:dyDescent="0.25">
      <c r="A9" s="26"/>
      <c r="B9" s="29" t="s">
        <v>190</v>
      </c>
      <c r="C9" s="30">
        <v>2015</v>
      </c>
      <c r="D9" s="31">
        <v>75</v>
      </c>
      <c r="E9" s="32">
        <v>200000</v>
      </c>
      <c r="F9" s="45">
        <f t="shared" ref="F9:F19" si="0">E9/D9</f>
        <v>2666.6666666666665</v>
      </c>
      <c r="G9" s="35" t="s">
        <v>0</v>
      </c>
      <c r="H9" s="26"/>
    </row>
    <row r="10" spans="1:8" s="148" customFormat="1" x14ac:dyDescent="0.25">
      <c r="A10" s="26"/>
      <c r="B10" s="29" t="s">
        <v>198</v>
      </c>
      <c r="C10" s="30">
        <v>2015</v>
      </c>
      <c r="D10" s="31">
        <v>75</v>
      </c>
      <c r="E10" s="32">
        <v>100000</v>
      </c>
      <c r="F10" s="45">
        <f t="shared" si="0"/>
        <v>1333.3333333333333</v>
      </c>
      <c r="G10" s="35" t="s">
        <v>0</v>
      </c>
      <c r="H10" s="26"/>
    </row>
    <row r="11" spans="1:8" s="148" customFormat="1" x14ac:dyDescent="0.25">
      <c r="A11" s="26"/>
      <c r="B11" s="29" t="s">
        <v>199</v>
      </c>
      <c r="C11" s="30">
        <v>2015</v>
      </c>
      <c r="D11" s="31">
        <v>50</v>
      </c>
      <c r="E11" s="32">
        <v>50000</v>
      </c>
      <c r="F11" s="45">
        <f t="shared" si="0"/>
        <v>1000</v>
      </c>
      <c r="G11" s="35" t="s">
        <v>0</v>
      </c>
      <c r="H11" s="26"/>
    </row>
    <row r="12" spans="1:8" s="148" customFormat="1" x14ac:dyDescent="0.25">
      <c r="A12" s="26"/>
      <c r="B12" s="29" t="s">
        <v>200</v>
      </c>
      <c r="C12" s="30">
        <v>2015</v>
      </c>
      <c r="D12" s="31">
        <v>5</v>
      </c>
      <c r="E12" s="32">
        <v>50000</v>
      </c>
      <c r="F12" s="45">
        <f t="shared" si="0"/>
        <v>10000</v>
      </c>
      <c r="G12" s="35" t="s">
        <v>0</v>
      </c>
      <c r="H12" s="26"/>
    </row>
    <row r="13" spans="1:8" s="148" customFormat="1" x14ac:dyDescent="0.25">
      <c r="A13" s="26"/>
      <c r="B13" s="29" t="s">
        <v>200</v>
      </c>
      <c r="C13" s="30">
        <v>2015</v>
      </c>
      <c r="D13" s="31">
        <v>5</v>
      </c>
      <c r="E13" s="32">
        <v>27000</v>
      </c>
      <c r="F13" s="45">
        <f t="shared" si="0"/>
        <v>5400</v>
      </c>
      <c r="G13" s="35" t="s">
        <v>0</v>
      </c>
      <c r="H13" s="26"/>
    </row>
    <row r="14" spans="1:8" s="148" customFormat="1" x14ac:dyDescent="0.25">
      <c r="A14" s="26"/>
      <c r="B14" s="29" t="s">
        <v>201</v>
      </c>
      <c r="C14" s="30">
        <v>2015</v>
      </c>
      <c r="D14" s="31">
        <v>20</v>
      </c>
      <c r="E14" s="32">
        <v>100000</v>
      </c>
      <c r="F14" s="45">
        <f t="shared" si="0"/>
        <v>5000</v>
      </c>
      <c r="G14" s="35" t="s">
        <v>0</v>
      </c>
      <c r="H14" s="26"/>
    </row>
    <row r="15" spans="1:8" s="148" customFormat="1" x14ac:dyDescent="0.25">
      <c r="A15" s="26"/>
      <c r="B15" s="29" t="s">
        <v>190</v>
      </c>
      <c r="C15" s="30">
        <v>2016</v>
      </c>
      <c r="D15" s="31">
        <v>75</v>
      </c>
      <c r="E15" s="32">
        <v>200000</v>
      </c>
      <c r="F15" s="45">
        <f t="shared" si="0"/>
        <v>2666.6666666666665</v>
      </c>
      <c r="G15" s="35" t="s">
        <v>0</v>
      </c>
      <c r="H15" s="26"/>
    </row>
    <row r="16" spans="1:8" s="148" customFormat="1" x14ac:dyDescent="0.25">
      <c r="A16" s="26"/>
      <c r="B16" s="29" t="s">
        <v>198</v>
      </c>
      <c r="C16" s="30">
        <v>2016</v>
      </c>
      <c r="D16" s="31">
        <v>75</v>
      </c>
      <c r="E16" s="32">
        <v>150000</v>
      </c>
      <c r="F16" s="45">
        <f t="shared" si="0"/>
        <v>2000</v>
      </c>
      <c r="G16" s="35" t="s">
        <v>0</v>
      </c>
      <c r="H16" s="26"/>
    </row>
    <row r="17" spans="1:8" s="148" customFormat="1" x14ac:dyDescent="0.25">
      <c r="A17" s="26"/>
      <c r="B17" s="29" t="s">
        <v>202</v>
      </c>
      <c r="C17" s="30">
        <v>2016</v>
      </c>
      <c r="D17" s="31">
        <v>75</v>
      </c>
      <c r="E17" s="32">
        <v>100000</v>
      </c>
      <c r="F17" s="45">
        <f t="shared" si="0"/>
        <v>1333.3333333333333</v>
      </c>
      <c r="G17" s="35" t="s">
        <v>0</v>
      </c>
      <c r="H17" s="26"/>
    </row>
    <row r="18" spans="1:8" s="148" customFormat="1" x14ac:dyDescent="0.25">
      <c r="A18" s="26"/>
      <c r="B18" s="29" t="s">
        <v>203</v>
      </c>
      <c r="C18" s="30">
        <v>2016</v>
      </c>
      <c r="D18" s="31">
        <v>75</v>
      </c>
      <c r="E18" s="32">
        <v>300000</v>
      </c>
      <c r="F18" s="45">
        <f t="shared" si="0"/>
        <v>4000</v>
      </c>
      <c r="G18" s="35" t="s">
        <v>0</v>
      </c>
      <c r="H18" s="26"/>
    </row>
    <row r="19" spans="1:8" s="148" customFormat="1" x14ac:dyDescent="0.25">
      <c r="A19" s="26"/>
      <c r="B19" s="29" t="s">
        <v>204</v>
      </c>
      <c r="C19" s="30">
        <v>2016</v>
      </c>
      <c r="D19" s="31">
        <v>15</v>
      </c>
      <c r="E19" s="32">
        <v>100000</v>
      </c>
      <c r="F19" s="45">
        <f t="shared" si="0"/>
        <v>6666.666666666667</v>
      </c>
      <c r="G19" s="35" t="s">
        <v>0</v>
      </c>
      <c r="H19" s="26"/>
    </row>
    <row r="20" spans="1:8" s="148" customFormat="1" x14ac:dyDescent="0.25">
      <c r="A20" s="26"/>
      <c r="B20" s="109" t="s">
        <v>72</v>
      </c>
      <c r="C20" s="165"/>
      <c r="D20" s="166"/>
      <c r="E20" s="167"/>
      <c r="F20" s="46">
        <f>SUMIF(C8:C19,"2015",F8:F19)</f>
        <v>29400</v>
      </c>
      <c r="G20" s="47" t="s">
        <v>0</v>
      </c>
      <c r="H20" s="26"/>
    </row>
    <row r="21" spans="1:8" s="148" customFormat="1" x14ac:dyDescent="0.25">
      <c r="A21" s="26"/>
      <c r="B21" s="107" t="s">
        <v>131</v>
      </c>
      <c r="C21" s="168"/>
      <c r="D21" s="169"/>
      <c r="E21" s="170"/>
      <c r="F21" s="46">
        <f>SUMIF(C8:C19,"2016",F8:F19)</f>
        <v>16666.666666666668</v>
      </c>
      <c r="G21" s="47" t="s">
        <v>0</v>
      </c>
      <c r="H21" s="26"/>
    </row>
    <row r="22" spans="1:8" s="148" customFormat="1" x14ac:dyDescent="0.25">
      <c r="A22" s="26"/>
      <c r="B22" s="50" t="s">
        <v>36</v>
      </c>
      <c r="C22" s="171"/>
      <c r="D22" s="172"/>
      <c r="E22" s="172"/>
      <c r="F22" s="48">
        <f>F20+F21</f>
        <v>46066.666666666672</v>
      </c>
      <c r="G22" s="49" t="s">
        <v>0</v>
      </c>
      <c r="H22" s="26"/>
    </row>
    <row r="23" spans="1:8" s="148" customFormat="1" x14ac:dyDescent="0.25">
      <c r="A23" s="26"/>
      <c r="B23" s="26"/>
      <c r="C23" s="164"/>
      <c r="D23" s="26"/>
      <c r="E23" s="26"/>
      <c r="F23" s="26"/>
      <c r="G23" s="26"/>
      <c r="H23" s="26"/>
    </row>
    <row r="24" spans="1:8" s="148" customFormat="1" x14ac:dyDescent="0.25">
      <c r="A24" s="26"/>
      <c r="B24" s="26"/>
      <c r="C24" s="164"/>
      <c r="D24" s="26"/>
      <c r="E24" s="26"/>
      <c r="F24" s="26"/>
      <c r="G24" s="26"/>
      <c r="H24" s="26"/>
    </row>
    <row r="25" spans="1:8" s="148" customFormat="1" x14ac:dyDescent="0.25">
      <c r="A25" s="26"/>
      <c r="B25" s="26"/>
      <c r="C25" s="164"/>
      <c r="D25" s="26"/>
      <c r="E25" s="26"/>
      <c r="F25" s="173"/>
      <c r="G25" s="173"/>
      <c r="H25" s="26"/>
    </row>
    <row r="26" spans="1:8" s="148" customFormat="1" hidden="1" x14ac:dyDescent="0.25">
      <c r="C26" s="174"/>
    </row>
    <row r="27" spans="1:8" s="148" customFormat="1" hidden="1" x14ac:dyDescent="0.25">
      <c r="C27" s="174"/>
    </row>
    <row r="28" spans="1:8" s="148" customFormat="1" hidden="1" x14ac:dyDescent="0.25">
      <c r="C28" s="174"/>
    </row>
    <row r="29" spans="1:8" s="148" customFormat="1" hidden="1" x14ac:dyDescent="0.25">
      <c r="C29" s="174"/>
    </row>
    <row r="30" spans="1:8" s="148" customFormat="1" hidden="1" x14ac:dyDescent="0.25">
      <c r="C30" s="174"/>
    </row>
    <row r="31" spans="1:8" s="148" customFormat="1" hidden="1" x14ac:dyDescent="0.25">
      <c r="C31" s="174"/>
    </row>
    <row r="32" spans="1:8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idden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idden="1" x14ac:dyDescent="0.25">
      <c r="C38" s="174"/>
    </row>
    <row r="39" spans="3:3" s="148" customFormat="1" hidden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t="12" hidden="1" customHeight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s="148" customFormat="1" hidden="1" x14ac:dyDescent="0.25">
      <c r="C114" s="174"/>
    </row>
    <row r="115" spans="3:3" s="148" customFormat="1" hidden="1" x14ac:dyDescent="0.25">
      <c r="C115" s="174"/>
    </row>
    <row r="116" spans="3:3" s="148" customFormat="1" hidden="1" x14ac:dyDescent="0.25">
      <c r="C116" s="174"/>
    </row>
    <row r="117" spans="3:3" s="148" customFormat="1" hidden="1" x14ac:dyDescent="0.25">
      <c r="C117" s="174"/>
    </row>
    <row r="118" spans="3:3" s="148" customFormat="1" hidden="1" x14ac:dyDescent="0.25">
      <c r="C118" s="174"/>
    </row>
    <row r="119" spans="3:3" s="148" customFormat="1" hidden="1" x14ac:dyDescent="0.25">
      <c r="C119" s="174"/>
    </row>
    <row r="120" spans="3:3" s="148" customFormat="1" hidden="1" x14ac:dyDescent="0.25">
      <c r="C120" s="174"/>
    </row>
    <row r="121" spans="3:3" s="148" customFormat="1" hidden="1" x14ac:dyDescent="0.25">
      <c r="C121" s="174"/>
    </row>
    <row r="122" spans="3:3" x14ac:dyDescent="0.25"/>
    <row r="123" spans="3:3" x14ac:dyDescent="0.25"/>
    <row r="124" spans="3:3" x14ac:dyDescent="0.25"/>
    <row r="125" spans="3:3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topLeftCell="A4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Løkken Vandværk</v>
      </c>
      <c r="B1" s="56"/>
      <c r="C1" s="56"/>
      <c r="D1" s="176"/>
      <c r="E1" s="56"/>
    </row>
    <row r="2" spans="1:5" x14ac:dyDescent="0.25">
      <c r="A2" s="220" t="str">
        <f>'1. Forside'!A2</f>
        <v>V130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120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140</v>
      </c>
      <c r="C6" s="178"/>
      <c r="D6" s="179"/>
      <c r="E6" s="56"/>
    </row>
    <row r="7" spans="1:5" x14ac:dyDescent="0.25">
      <c r="A7" s="56"/>
      <c r="B7" s="206" t="s">
        <v>13</v>
      </c>
      <c r="C7" s="51">
        <v>33000</v>
      </c>
      <c r="D7" s="181" t="s">
        <v>0</v>
      </c>
      <c r="E7" s="56"/>
    </row>
    <row r="8" spans="1:5" x14ac:dyDescent="0.25">
      <c r="A8" s="56"/>
      <c r="B8" s="54" t="s">
        <v>35</v>
      </c>
      <c r="C8" s="55">
        <f>SUM(C7:C7)</f>
        <v>33000</v>
      </c>
      <c r="D8" s="54" t="s">
        <v>0</v>
      </c>
      <c r="E8" s="56"/>
    </row>
    <row r="9" spans="1:5" x14ac:dyDescent="0.25">
      <c r="A9" s="56"/>
      <c r="B9" s="56"/>
      <c r="C9" s="56"/>
      <c r="D9" s="176"/>
      <c r="E9" s="56"/>
    </row>
    <row r="10" spans="1:5" x14ac:dyDescent="0.25">
      <c r="A10" s="56"/>
      <c r="B10" s="56"/>
      <c r="C10" s="56"/>
      <c r="D10" s="176"/>
      <c r="E10" s="56"/>
    </row>
    <row r="11" spans="1:5" ht="25.5" customHeight="1" x14ac:dyDescent="0.25">
      <c r="A11" s="56"/>
      <c r="B11" s="205" t="s">
        <v>177</v>
      </c>
      <c r="C11" s="178"/>
      <c r="D11" s="179"/>
      <c r="E11" s="56"/>
    </row>
    <row r="12" spans="1:5" x14ac:dyDescent="0.25">
      <c r="A12" s="56"/>
      <c r="B12" s="53" t="s">
        <v>178</v>
      </c>
      <c r="C12" s="180">
        <v>1445000</v>
      </c>
      <c r="D12" s="181" t="s">
        <v>0</v>
      </c>
      <c r="E12" s="56"/>
    </row>
    <row r="13" spans="1:5" x14ac:dyDescent="0.25">
      <c r="A13" s="56"/>
      <c r="B13" s="54" t="s">
        <v>35</v>
      </c>
      <c r="C13" s="55">
        <f>C12</f>
        <v>1445000</v>
      </c>
      <c r="D13" s="54" t="s">
        <v>0</v>
      </c>
      <c r="E13" s="56"/>
    </row>
    <row r="14" spans="1:5" x14ac:dyDescent="0.25">
      <c r="A14" s="56"/>
      <c r="B14" s="56"/>
      <c r="C14" s="56"/>
      <c r="D14" s="176"/>
      <c r="E14" s="56"/>
    </row>
    <row r="15" spans="1:5" x14ac:dyDescent="0.25">
      <c r="A15" s="56"/>
      <c r="B15" s="56"/>
      <c r="C15" s="56"/>
      <c r="D15" s="176"/>
      <c r="E15" s="56"/>
    </row>
    <row r="16" spans="1:5" ht="38.25" customHeight="1" x14ac:dyDescent="0.25">
      <c r="A16" s="56"/>
      <c r="B16" s="261" t="s">
        <v>141</v>
      </c>
      <c r="C16" s="262"/>
      <c r="D16" s="263"/>
      <c r="E16" s="56"/>
    </row>
    <row r="17" spans="1:5" x14ac:dyDescent="0.25">
      <c r="A17" s="56"/>
      <c r="B17" s="53" t="s">
        <v>70</v>
      </c>
      <c r="C17" s="51">
        <v>17000</v>
      </c>
      <c r="D17" s="181" t="s">
        <v>0</v>
      </c>
      <c r="E17" s="56"/>
    </row>
    <row r="18" spans="1:5" x14ac:dyDescent="0.25">
      <c r="A18" s="56"/>
      <c r="B18" s="53" t="s">
        <v>14</v>
      </c>
      <c r="C18" s="51">
        <v>6000</v>
      </c>
      <c r="D18" s="181" t="s">
        <v>0</v>
      </c>
      <c r="E18" s="56"/>
    </row>
    <row r="19" spans="1:5" x14ac:dyDescent="0.25">
      <c r="A19" s="56"/>
      <c r="B19" s="54" t="s">
        <v>35</v>
      </c>
      <c r="C19" s="55">
        <f>SUM(C17:C18)</f>
        <v>23000</v>
      </c>
      <c r="D19" s="54" t="s">
        <v>0</v>
      </c>
      <c r="E19" s="56"/>
    </row>
    <row r="20" spans="1:5" x14ac:dyDescent="0.25">
      <c r="A20" s="56"/>
      <c r="B20" s="56"/>
      <c r="C20" s="182"/>
      <c r="D20" s="183"/>
      <c r="E20" s="56"/>
    </row>
    <row r="21" spans="1:5" x14ac:dyDescent="0.25">
      <c r="A21" s="56"/>
      <c r="B21" s="56"/>
      <c r="C21" s="182"/>
      <c r="D21" s="183"/>
      <c r="E21" s="56"/>
    </row>
    <row r="22" spans="1:5" ht="42" customHeight="1" x14ac:dyDescent="0.25">
      <c r="A22" s="56"/>
      <c r="B22" s="264" t="s">
        <v>142</v>
      </c>
      <c r="C22" s="265"/>
      <c r="D22" s="266"/>
      <c r="E22" s="56"/>
    </row>
    <row r="23" spans="1:5" x14ac:dyDescent="0.25">
      <c r="A23" s="56"/>
      <c r="B23" s="108" t="s">
        <v>143</v>
      </c>
      <c r="C23" s="19">
        <v>1451813.83</v>
      </c>
      <c r="D23" s="58" t="s">
        <v>0</v>
      </c>
      <c r="E23" s="56"/>
    </row>
    <row r="24" spans="1:5" x14ac:dyDescent="0.25">
      <c r="A24" s="56"/>
      <c r="B24" s="108" t="s">
        <v>144</v>
      </c>
      <c r="C24" s="40">
        <v>1530500</v>
      </c>
      <c r="D24" s="58" t="s">
        <v>0</v>
      </c>
      <c r="E24" s="56"/>
    </row>
    <row r="25" spans="1:5" x14ac:dyDescent="0.25">
      <c r="A25" s="56"/>
      <c r="B25" s="28" t="s">
        <v>145</v>
      </c>
      <c r="C25" s="55">
        <f>C23-C24</f>
        <v>-78686.169999999925</v>
      </c>
      <c r="D25" s="28" t="s">
        <v>0</v>
      </c>
      <c r="E25" s="56"/>
    </row>
    <row r="26" spans="1:5" x14ac:dyDescent="0.25">
      <c r="A26" s="56"/>
      <c r="B26" s="56"/>
      <c r="C26" s="56"/>
      <c r="D26" s="176"/>
      <c r="E26" s="56"/>
    </row>
    <row r="27" spans="1:5" x14ac:dyDescent="0.25">
      <c r="A27" s="56"/>
      <c r="B27" s="56"/>
      <c r="C27" s="56"/>
      <c r="D27" s="176"/>
      <c r="E27" s="56"/>
    </row>
    <row r="28" spans="1:5" x14ac:dyDescent="0.25">
      <c r="A28" s="56"/>
      <c r="B28" s="56"/>
      <c r="C28" s="56"/>
      <c r="D28" s="176"/>
      <c r="E28" s="56"/>
    </row>
    <row r="29" spans="1:5" hidden="1" x14ac:dyDescent="0.25"/>
    <row r="30" spans="1:5" hidden="1" x14ac:dyDescent="0.25"/>
    <row r="31" spans="1:5" hidden="1" x14ac:dyDescent="0.25"/>
    <row r="32" spans="1:5" hidden="1" x14ac:dyDescent="0.25">
      <c r="A32" s="185"/>
      <c r="B32" s="185"/>
      <c r="C32" s="185"/>
      <c r="D32" s="186"/>
      <c r="E32" s="185"/>
    </row>
    <row r="33" spans="1:5" hidden="1" x14ac:dyDescent="0.25">
      <c r="A33" s="185"/>
      <c r="B33" s="185"/>
      <c r="C33" s="185"/>
      <c r="D33" s="186"/>
      <c r="E33" s="185"/>
    </row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6:D16"/>
    <mergeCell ref="B22:D22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5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Løkken Vandværk</v>
      </c>
      <c r="B1" s="56"/>
      <c r="C1" s="56"/>
      <c r="D1" s="56"/>
      <c r="E1" s="56"/>
    </row>
    <row r="2" spans="1:5" x14ac:dyDescent="0.25">
      <c r="A2" s="220" t="str">
        <f>'1. Forside'!A2</f>
        <v>V130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119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146</v>
      </c>
      <c r="C6" s="178"/>
      <c r="D6" s="189"/>
      <c r="E6" s="56"/>
    </row>
    <row r="7" spans="1:5" x14ac:dyDescent="0.25">
      <c r="A7" s="56"/>
      <c r="B7" s="212"/>
      <c r="C7" s="51">
        <v>0</v>
      </c>
      <c r="D7" s="190" t="s">
        <v>0</v>
      </c>
      <c r="E7" s="56"/>
    </row>
    <row r="8" spans="1:5" x14ac:dyDescent="0.25">
      <c r="A8" s="56"/>
      <c r="B8" s="54" t="s">
        <v>36</v>
      </c>
      <c r="C8" s="55">
        <f>SUM(C7:C7)</f>
        <v>0</v>
      </c>
      <c r="D8" s="191" t="s">
        <v>0</v>
      </c>
      <c r="E8" s="56"/>
    </row>
    <row r="9" spans="1:5" x14ac:dyDescent="0.25">
      <c r="A9" s="56"/>
      <c r="B9" s="56"/>
      <c r="C9" s="182"/>
      <c r="D9" s="56"/>
      <c r="E9" s="56"/>
    </row>
    <row r="10" spans="1:5" x14ac:dyDescent="0.25">
      <c r="A10" s="56"/>
      <c r="B10" s="56"/>
      <c r="C10" s="182"/>
      <c r="D10" s="56"/>
      <c r="E10" s="56"/>
    </row>
    <row r="11" spans="1:5" ht="27.2" customHeight="1" x14ac:dyDescent="0.25">
      <c r="A11" s="56"/>
      <c r="B11" s="20" t="s">
        <v>147</v>
      </c>
      <c r="C11" s="192"/>
      <c r="D11" s="189"/>
      <c r="E11" s="56"/>
    </row>
    <row r="12" spans="1:5" ht="16.7" customHeight="1" x14ac:dyDescent="0.25">
      <c r="A12" s="56"/>
      <c r="B12" s="108" t="s">
        <v>148</v>
      </c>
      <c r="C12" s="19">
        <v>0</v>
      </c>
      <c r="D12" s="151" t="s">
        <v>0</v>
      </c>
      <c r="E12" s="56"/>
    </row>
    <row r="13" spans="1:5" ht="16.7" customHeight="1" x14ac:dyDescent="0.25">
      <c r="A13" s="56"/>
      <c r="B13" s="108" t="s">
        <v>149</v>
      </c>
      <c r="C13" s="40">
        <v>0</v>
      </c>
      <c r="D13" s="151" t="s">
        <v>0</v>
      </c>
      <c r="E13" s="56"/>
    </row>
    <row r="14" spans="1:5" x14ac:dyDescent="0.25">
      <c r="A14" s="56"/>
      <c r="B14" s="28" t="s">
        <v>150</v>
      </c>
      <c r="C14" s="55">
        <f>C12-C13</f>
        <v>0</v>
      </c>
      <c r="D14" s="153" t="s">
        <v>0</v>
      </c>
      <c r="E14" s="56"/>
    </row>
    <row r="15" spans="1:5" ht="15.75" x14ac:dyDescent="0.25">
      <c r="A15" s="56"/>
      <c r="B15" s="193"/>
      <c r="C15" s="56"/>
      <c r="D15" s="56"/>
      <c r="E15" s="56"/>
    </row>
    <row r="16" spans="1:5" ht="15.75" x14ac:dyDescent="0.25">
      <c r="A16" s="56"/>
      <c r="B16" s="193"/>
      <c r="C16" s="56"/>
      <c r="D16" s="56"/>
      <c r="E16" s="56"/>
    </row>
    <row r="17" spans="1:5" ht="15.75" x14ac:dyDescent="0.25">
      <c r="A17" s="56"/>
      <c r="B17" s="193"/>
      <c r="C17" s="56"/>
      <c r="D17" s="56"/>
      <c r="E17" s="56"/>
    </row>
    <row r="18" spans="1:5" ht="15.75" hidden="1" x14ac:dyDescent="0.25">
      <c r="B18" s="194"/>
      <c r="E18" s="195"/>
    </row>
    <row r="19" spans="1:5" ht="15.75" hidden="1" x14ac:dyDescent="0.25">
      <c r="B19" s="195"/>
      <c r="C19" s="195"/>
    </row>
    <row r="20" spans="1:5" ht="15.75" hidden="1" x14ac:dyDescent="0.25">
      <c r="B20" s="195"/>
      <c r="E20" s="195"/>
    </row>
    <row r="21" spans="1:5" ht="15.75" hidden="1" x14ac:dyDescent="0.25">
      <c r="B21" s="195"/>
      <c r="D21" s="195"/>
    </row>
    <row r="22" spans="1:5" ht="15.75" hidden="1" x14ac:dyDescent="0.25">
      <c r="B22" s="195"/>
      <c r="C22" s="195"/>
    </row>
    <row r="23" spans="1:5" ht="15.75" hidden="1" x14ac:dyDescent="0.25">
      <c r="B23" s="195"/>
      <c r="C23" s="195"/>
    </row>
    <row r="24" spans="1:5" ht="15.75" hidden="1" x14ac:dyDescent="0.25">
      <c r="B24" s="195"/>
      <c r="D24" s="195"/>
    </row>
    <row r="25" spans="1:5" ht="15.75" hidden="1" x14ac:dyDescent="0.25">
      <c r="B25" s="195"/>
      <c r="D25" s="195"/>
    </row>
    <row r="26" spans="1:5" ht="15.75" hidden="1" x14ac:dyDescent="0.25">
      <c r="B26" s="195"/>
      <c r="D26" s="195"/>
    </row>
    <row r="27" spans="1:5" ht="15.75" hidden="1" x14ac:dyDescent="0.25">
      <c r="B27" s="194"/>
      <c r="C27" s="194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t="15.75" hidden="1" x14ac:dyDescent="0.25">
      <c r="B53" s="195"/>
    </row>
    <row r="54" spans="2:2" ht="15.75" hidden="1" x14ac:dyDescent="0.25">
      <c r="B54" s="195"/>
    </row>
    <row r="55" spans="2:2" ht="15.75" hidden="1" x14ac:dyDescent="0.25">
      <c r="B55" s="195"/>
    </row>
    <row r="56" spans="2:2" ht="15.75" hidden="1" x14ac:dyDescent="0.25">
      <c r="B56" s="195"/>
    </row>
    <row r="57" spans="2:2" ht="15.75" hidden="1" x14ac:dyDescent="0.25">
      <c r="B57" s="195"/>
    </row>
    <row r="58" spans="2:2" ht="15.75" hidden="1" x14ac:dyDescent="0.25">
      <c r="B58" s="195"/>
    </row>
    <row r="59" spans="2:2" ht="15.75" hidden="1" x14ac:dyDescent="0.25">
      <c r="B59" s="195"/>
    </row>
    <row r="60" spans="2:2" ht="15.75" hidden="1" x14ac:dyDescent="0.25">
      <c r="B60" s="195"/>
    </row>
    <row r="61" spans="2:2" ht="15.75" hidden="1" x14ac:dyDescent="0.25">
      <c r="B61" s="195"/>
    </row>
    <row r="62" spans="2:2" ht="15.75" hidden="1" x14ac:dyDescent="0.25">
      <c r="B62" s="194"/>
    </row>
    <row r="63" spans="2:2" hidden="1" x14ac:dyDescent="0.25"/>
    <row r="64" spans="2:2" hidden="1" x14ac:dyDescent="0.25"/>
    <row r="65" spans="1:5" hidden="1" x14ac:dyDescent="0.25">
      <c r="A65" s="185"/>
      <c r="B65" s="185"/>
      <c r="C65" s="185"/>
      <c r="D65" s="185"/>
      <c r="E65" s="185"/>
    </row>
    <row r="66" spans="1:5" hidden="1" x14ac:dyDescent="0.25">
      <c r="A66" s="185"/>
      <c r="B66" s="185"/>
      <c r="C66" s="185"/>
      <c r="D66" s="185"/>
      <c r="E66" s="185"/>
    </row>
    <row r="67" spans="1:5" hidden="1" x14ac:dyDescent="0.25">
      <c r="A67" s="185"/>
      <c r="B67" s="185"/>
      <c r="C67" s="185"/>
      <c r="D67" s="185"/>
      <c r="E67" s="185"/>
    </row>
    <row r="68" spans="1:5" hidden="1" x14ac:dyDescent="0.25">
      <c r="A68" s="185"/>
      <c r="B68" s="185"/>
      <c r="C68" s="185"/>
      <c r="D68" s="185"/>
      <c r="E68" s="185"/>
    </row>
    <row r="69" spans="1:5" hidden="1" x14ac:dyDescent="0.25">
      <c r="A69" s="185"/>
      <c r="B69" s="185"/>
      <c r="C69" s="185"/>
      <c r="D69" s="185"/>
      <c r="E69" s="185"/>
    </row>
    <row r="70" spans="1:5" hidden="1" x14ac:dyDescent="0.25">
      <c r="A70" s="185"/>
      <c r="B70" s="185"/>
      <c r="C70" s="185"/>
      <c r="D70" s="185"/>
      <c r="E70" s="185"/>
    </row>
    <row r="71" spans="1:5" hidden="1" x14ac:dyDescent="0.25">
      <c r="A71" s="185"/>
      <c r="B71" s="185"/>
      <c r="C71" s="185"/>
      <c r="D71" s="185"/>
      <c r="E71" s="185"/>
    </row>
    <row r="72" spans="1:5" hidden="1" x14ac:dyDescent="0.25"/>
    <row r="73" spans="1:5" hidden="1" x14ac:dyDescent="0.25"/>
    <row r="74" spans="1:5" hidden="1" x14ac:dyDescent="0.25"/>
    <row r="75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Løkken Vandværk</v>
      </c>
      <c r="B1" s="26"/>
      <c r="C1" s="26"/>
      <c r="D1" s="26"/>
      <c r="E1" s="26"/>
    </row>
    <row r="2" spans="1:5" x14ac:dyDescent="0.25">
      <c r="A2" s="221" t="str">
        <f>'1. Forside'!A2</f>
        <v>V130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179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151</v>
      </c>
      <c r="C6" s="197"/>
      <c r="D6" s="198"/>
      <c r="E6" s="26"/>
    </row>
    <row r="7" spans="1:5" x14ac:dyDescent="0.25">
      <c r="A7" s="26"/>
      <c r="B7" s="110" t="s">
        <v>152</v>
      </c>
      <c r="C7" s="51">
        <v>11000</v>
      </c>
      <c r="D7" s="190" t="s">
        <v>0</v>
      </c>
      <c r="E7" s="26"/>
    </row>
    <row r="8" spans="1:5" x14ac:dyDescent="0.25">
      <c r="A8" s="26"/>
      <c r="B8" s="110" t="s">
        <v>153</v>
      </c>
      <c r="C8" s="51">
        <v>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11000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157</v>
      </c>
      <c r="C12" s="199"/>
      <c r="D12" s="198"/>
      <c r="E12" s="26"/>
    </row>
    <row r="13" spans="1:5" x14ac:dyDescent="0.25">
      <c r="A13" s="26"/>
      <c r="B13" s="108" t="s">
        <v>154</v>
      </c>
      <c r="C13" s="19">
        <v>16014</v>
      </c>
      <c r="D13" s="151" t="s">
        <v>0</v>
      </c>
      <c r="E13" s="26"/>
    </row>
    <row r="14" spans="1:5" x14ac:dyDescent="0.25">
      <c r="A14" s="26"/>
      <c r="B14" s="108" t="s">
        <v>155</v>
      </c>
      <c r="C14" s="40">
        <v>65000</v>
      </c>
      <c r="D14" s="151" t="s">
        <v>0</v>
      </c>
      <c r="E14" s="26"/>
    </row>
    <row r="15" spans="1:5" x14ac:dyDescent="0.25">
      <c r="A15" s="26"/>
      <c r="B15" s="28" t="s">
        <v>156</v>
      </c>
      <c r="C15" s="55">
        <f>C13-C14</f>
        <v>-48986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Løkken Vandværk</v>
      </c>
      <c r="B1" s="26"/>
      <c r="C1" s="26"/>
      <c r="D1" s="26"/>
      <c r="E1" s="26"/>
    </row>
    <row r="2" spans="1:5" x14ac:dyDescent="0.25">
      <c r="A2" s="221" t="str">
        <f>'1. Forside'!A2</f>
        <v>V130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180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-5194160</v>
      </c>
      <c r="D7" s="190" t="s">
        <v>0</v>
      </c>
      <c r="E7" s="26"/>
    </row>
    <row r="8" spans="1:5" x14ac:dyDescent="0.25">
      <c r="A8" s="26"/>
      <c r="B8" s="111" t="s">
        <v>158</v>
      </c>
      <c r="C8" s="51">
        <v>-2605231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-2588929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5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-517785.8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Løkken Vandværk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V130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181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3418960.8697506562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159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1113951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160</v>
      </c>
      <c r="C10" s="14">
        <v>31770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161</v>
      </c>
      <c r="C11" s="14">
        <v>-57734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162</v>
      </c>
      <c r="C12" s="14">
        <v>442667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1530654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43842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43842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0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-2218386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0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0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-680000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-2898386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-1323890</v>
      </c>
      <c r="D27" s="79" t="s">
        <v>0</v>
      </c>
      <c r="E27" s="10">
        <f>IF(C27&lt;0,0,-C27)</f>
        <v>0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163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163</v>
      </c>
      <c r="C31" s="208">
        <v>0</v>
      </c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3546806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3546806</v>
      </c>
      <c r="D36" s="79" t="s">
        <v>0</v>
      </c>
      <c r="E36" s="10">
        <f>-C36</f>
        <v>-3546806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-127845.13024934381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Løkken Vandværk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182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0</v>
      </c>
      <c r="D7" s="222" t="s">
        <v>0</v>
      </c>
      <c r="E7" s="223">
        <v>89903</v>
      </c>
      <c r="F7" s="222" t="s">
        <v>0</v>
      </c>
      <c r="G7" s="223">
        <v>8180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0</v>
      </c>
      <c r="D8" s="222" t="s">
        <v>0</v>
      </c>
      <c r="E8" s="224">
        <v>0</v>
      </c>
      <c r="F8" s="222" t="s">
        <v>0</v>
      </c>
      <c r="G8" s="224">
        <v>0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0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0</v>
      </c>
      <c r="D11" s="226" t="s">
        <v>0</v>
      </c>
      <c r="E11" s="55">
        <f>C11+E7-E8-E9</f>
        <v>89903</v>
      </c>
      <c r="F11" s="226" t="s">
        <v>0</v>
      </c>
      <c r="G11" s="55">
        <f>E11+G7-G8-G9</f>
        <v>98083</v>
      </c>
      <c r="H11" s="226" t="s">
        <v>0</v>
      </c>
      <c r="I11" s="55">
        <f>G11+I7-I8-I9</f>
        <v>98083</v>
      </c>
      <c r="J11" s="226" t="s">
        <v>0</v>
      </c>
      <c r="K11" s="55">
        <f>K7-K8-K9+K10+I11</f>
        <v>98083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Katrine Stagaard</cp:lastModifiedBy>
  <cp:lastPrinted>2015-05-11T13:46:52Z</cp:lastPrinted>
  <dcterms:created xsi:type="dcterms:W3CDTF">2014-01-17T08:54:17Z</dcterms:created>
  <dcterms:modified xsi:type="dcterms:W3CDTF">2015-08-25T12:18:12Z</dcterms:modified>
</cp:coreProperties>
</file>