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1760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E31" i="19" l="1"/>
  <c r="C36" i="19" l="1"/>
  <c r="E36" i="19" s="1"/>
  <c r="C26" i="19" l="1"/>
  <c r="C17" i="19"/>
  <c r="A2" i="15" l="1"/>
  <c r="C12" i="8" s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C9" i="9" s="1"/>
  <c r="C15" i="8" s="1"/>
  <c r="A2" i="11"/>
  <c r="A2" i="7"/>
  <c r="A2" i="8"/>
  <c r="A2" i="4"/>
  <c r="E29" i="19" l="1"/>
  <c r="C14" i="3"/>
  <c r="C22" i="8" s="1"/>
  <c r="C13" i="15"/>
  <c r="C15" i="15" s="1"/>
  <c r="C11" i="8" s="1"/>
  <c r="C14" i="16"/>
  <c r="C8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27" i="7" l="1"/>
  <c r="C9" i="12" l="1"/>
  <c r="C11" i="12" s="1"/>
  <c r="C31" i="8" s="1"/>
  <c r="E31" i="8" s="1"/>
  <c r="F8" i="2" l="1"/>
  <c r="F8" i="7"/>
  <c r="F26" i="7" s="1"/>
  <c r="F120" i="2" l="1"/>
  <c r="C9" i="10" s="1"/>
  <c r="C15" i="11" l="1"/>
  <c r="C28" i="8" s="1"/>
  <c r="C14" i="4"/>
  <c r="C26" i="8" s="1"/>
  <c r="C26" i="3"/>
  <c r="C24" i="8" s="1"/>
  <c r="F28" i="7"/>
  <c r="C18" i="8" s="1"/>
  <c r="C20" i="3"/>
  <c r="C23" i="8" s="1"/>
  <c r="C9" i="3"/>
  <c r="C21" i="8" s="1"/>
  <c r="C8" i="4"/>
  <c r="C25" i="8" s="1"/>
  <c r="C10" i="10"/>
  <c r="C17" i="8" s="1"/>
  <c r="F122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<sst xmlns="http://schemas.openxmlformats.org/spreadsheetml/2006/main" count="827" uniqueCount="216">
  <si>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</si>
  <si>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</si>
  <si>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</si>
  <si>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</si>
  <si>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</si>
  <si>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</si>
  <si>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</si>
  <si>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</si>
  <si>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</si>
  <si>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</si>
  <si>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</si>
  <si>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</si>
  <si>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</si>
  <si>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</si>
  <si>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</si>
  <si>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</si>
  <si>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</si>
  <si>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</si>
  <si>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</si>
  <si>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</si>
  <si>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</si>
  <si>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</si>
  <si>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</si>
  <si>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</si>
  <si>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</si>
  <si>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</si>
  <si>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</si>
  <si>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</si>
  <si>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</si>
  <si>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</si>
  <si>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</si>
  <si>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</si>
  <si>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</si>
  <si>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</si>
  <si>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</si>
  <si>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</si>
  <si>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</si>
  <si>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</si>
  <si>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</si>
  <si>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</si>
  <si>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</si>
  <si>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</si>
  <si>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</si>
  <si>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</si>
  <si>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</si>
  <si>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</si>
  <si>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</si>
  <si>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</si>
  <si>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</si>
  <si>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</si>
  <si>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</si>
  <si>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</si>
  <si>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</si>
  <si>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</si>
  <si>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</si>
  <si>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</si>
  <si>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</si>
  <si>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</si>
  <si>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</si>
  <si>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</si>
  <si>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</si>
  <si>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</si>
  <si>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</si>
  <si>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</si>
  <si>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</si>
  <si>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</si>
  <si>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</si>
  <si>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</si>
  <si>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</si>
  <si>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</si>
  <si>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</si>
  <si>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</si>
  <si>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</si>
  <si>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</si>
  <si>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</si>
  <si>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</si>
  <si>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</si>
  <si>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</si>
  <si>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</si>
  <si>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</si>
  <si>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</si>
  <si>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</si>
  <si>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</si>
  <si>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</si>
  <si>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</si>
  <si>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</si>
  <si>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</si>
  <si>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</si>
  <si>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</si>
  <si>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</si>
  <si>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</si>
  <si>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</si>
  <si>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</si>
  <si>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</si>
  <si>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</si>
  <si>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</si>
  <si>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</si>
  <si>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</si>
  <si>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</si>
  <si>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</si>
  <si>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</si>
  <si>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</si>
  <si>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</si>
  <si>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</si>
  <si>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</si>
  <si>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</si>
  <si>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</si>
  <si>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</si>
  <si>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</si>
  <si>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</si>
  <si>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</si>
  <si>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</si>
  <si>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</si>
  <si>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</si>
  <si>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</si>
  <si>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</si>
  <si>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</si>
  <si>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</si>
  <si>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</si>
  <si>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</si>
  <si>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</si>
  <si>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</si>
  <si>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</si>
  <si>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</si>
  <si>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</si>
  <si>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</si>
  <si>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</si>
  <si>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</si>
  <si>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</si>
  <si>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</si>
  <si>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</si>
  <si>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</si>
  <si>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</si>
  <si>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</si>
  <si>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</si>
  <si>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</si>
  <si>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</si>
  <si>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</si>
  <si>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</si>
  <si>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</si>
  <si>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</si>
  <si>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</si>
  <si>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</si>
  <si>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</si>
  <si>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</si>
  <si>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</si>
  <si>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</si>
  <si>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</si>
  <si>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</si>
  <si>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</si>
  <si>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</si>
  <si>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</si>
  <si>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</si>
  <si>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</si>
  <si>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</si>
  <si>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</si>
  <si>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</si>
  <si>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</si>
  <si>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</si>
  <si>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</si>
  <si>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</si>
  <si>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</si>
  <si>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</si>
  <si>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</si>
  <si>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</si>
  <si>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</si>
  <si>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</si>
  <si>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</si>
  <si>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</si>
  <si>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</si>
  <si>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</si>
  <si>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</si>
  <si>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</si>
  <si>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</si>
  <si>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</si>
  <si>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</si>
  <si>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</si>
  <si>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</si>
  <si>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</si>
  <si>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</si>
  <si>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Ledningsnet ≤ Ø50 mm</t>
  </si>
  <si>
    <t>2014</t>
  </si>
  <si>
    <t>75</t>
  </si>
  <si>
    <t>Ø 50mm &lt; Ledningsnet ≤ Ø110 mm</t>
  </si>
  <si>
    <t>Ø110 mm &lt; Ledningsnet ≤ Ø 250 mm</t>
  </si>
  <si>
    <t>Ø 250 mm &lt; Ledningsnet ≤ Ø 500mm</t>
  </si>
  <si>
    <t>Stik på ledningsnet, Konstruktioner</t>
  </si>
  <si>
    <t>Stik på ledningsnet, Mek./EL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</si>
  <si>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</si>
  <si>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</si>
  <si>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</si>
  <si>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</si>
  <si>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SRO-brønd/kvarterbrønd/sektionsbrønd, Konstruktioner</t>
  </si>
  <si>
    <t>50</t>
  </si>
  <si>
    <t>SRO-brønd/kvarterbrønd/sektionsbrønd, Mek./EL</t>
  </si>
  <si>
    <t>15</t>
  </si>
  <si>
    <t>SRO-brønd/kvarterbrønd/sektionsbrønd, SRO</t>
  </si>
  <si>
    <t>10</t>
  </si>
  <si>
    <t>SRO anlæg</t>
  </si>
  <si>
    <t>Nødstrømsanlæg på vandværk</t>
  </si>
  <si>
    <t>25</t>
  </si>
  <si>
    <t>Filteranlæg, åbne filtre, enkelt filtrering, Mek./EL</t>
  </si>
  <si>
    <t xml:space="preserve">Afregningsmålere, mekaniske </t>
  </si>
  <si>
    <t>8</t>
  </si>
  <si>
    <t>Etageareal vandbehandlingsbygning</t>
  </si>
  <si>
    <t>Rentvandsbeholder  element</t>
  </si>
  <si>
    <t>SMS-tjeneste</t>
  </si>
  <si>
    <t>Skelbrønd, Konstruktioner</t>
  </si>
  <si>
    <t>Beluftningsanlæg, iltningstrappe, Mek./EL</t>
  </si>
  <si>
    <t>Filteranlæg, trykfiltre, enkelt filtrering</t>
  </si>
  <si>
    <t>Ejendomsskatter</t>
  </si>
  <si>
    <t>Lolland Vand AS</t>
  </si>
  <si>
    <t>V125</t>
  </si>
  <si>
    <t>Tillæg for gennemførte investeringer i 2010-2014</t>
  </si>
  <si>
    <t>Tillæg for afgift for ledningsført vand i 2016</t>
  </si>
  <si>
    <t>Afgift for ledningsført 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</si>
</sst>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7" fillId="2" borderId="0" xfId="0" applyFont="1" applyFill="1" applyProtection="1"/>
    <xf numFmtId="0" fontId="67" fillId="56" borderId="0" xfId="0" applyFont="1" applyFill="1" applyProtection="1"/>
    <xf numFmtId="165" fontId="67" fillId="56" borderId="0" xfId="1" applyNumberFormat="1" applyFont="1" applyFill="1" applyAlignment="1" applyProtection="1">
      <alignment wrapText="1"/>
    </xf>
    <xf numFmtId="0" fontId="67" fillId="56" borderId="0" xfId="0" applyFont="1" applyFill="1" applyAlignment="1" applyProtection="1">
      <alignment horizontal="left" wrapText="1"/>
    </xf>
    <xf numFmtId="3" fontId="67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211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212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27" t="s">
        <v>58</v>
      </c>
      <c r="E8" s="227"/>
      <c r="F8" s="227"/>
      <c r="G8" s="123"/>
      <c r="H8" s="123"/>
      <c r="I8" s="123"/>
    </row>
    <row r="9" spans="1:9" x14ac:dyDescent="0.25">
      <c r="A9" s="121"/>
      <c r="B9" s="121"/>
      <c r="C9" s="121"/>
      <c r="D9" s="238" t="s">
        <v>106</v>
      </c>
      <c r="E9" s="238"/>
      <c r="F9" s="238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28" t="s">
        <v>59</v>
      </c>
      <c r="E13" s="228"/>
      <c r="F13" s="228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29" t="s">
        <v>60</v>
      </c>
      <c r="E16" s="230"/>
      <c r="F16" s="231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2" t="s">
        <v>2</v>
      </c>
      <c r="E17" s="233"/>
      <c r="F17" s="234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2" t="s">
        <v>128</v>
      </c>
      <c r="E18" s="233"/>
      <c r="F18" s="234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35" t="s">
        <v>44</v>
      </c>
      <c r="E19" s="236"/>
      <c r="F19" s="237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35" t="s">
        <v>61</v>
      </c>
      <c r="E20" s="236"/>
      <c r="F20" s="237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35" t="s">
        <v>87</v>
      </c>
      <c r="E21" s="236"/>
      <c r="F21" s="237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35" t="s">
        <v>62</v>
      </c>
      <c r="E22" s="236"/>
      <c r="F22" s="237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54" t="s">
        <v>42</v>
      </c>
      <c r="E23" s="255"/>
      <c r="F23" s="256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51" t="s">
        <v>63</v>
      </c>
      <c r="E24" s="252"/>
      <c r="F24" s="253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48" t="s">
        <v>43</v>
      </c>
      <c r="E25" s="249"/>
      <c r="F25" s="250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45" t="s">
        <v>64</v>
      </c>
      <c r="E26" s="246"/>
      <c r="F26" s="247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39" t="s">
        <v>137</v>
      </c>
      <c r="E27" s="240"/>
      <c r="F27" s="241"/>
      <c r="G27" s="126"/>
      <c r="H27" s="121"/>
      <c r="I27" s="121"/>
    </row>
    <row r="28" spans="1:9" x14ac:dyDescent="0.25">
      <c r="A28" s="121"/>
      <c r="B28" s="121"/>
      <c r="C28" s="127" t="s">
        <v>127</v>
      </c>
      <c r="D28" s="242" t="s">
        <v>138</v>
      </c>
      <c r="E28" s="243"/>
      <c r="F28" s="244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  <mergeCell ref="D8:F8"/>
    <mergeCell ref="D13:F13"/>
    <mergeCell ref="D16:F16"/>
    <mergeCell ref="D17:F17"/>
    <mergeCell ref="D19:F19"/>
    <mergeCell ref="D9:F9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Lolland Vand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V125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15982066.148703907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-60731.851365074843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-799103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15122231.297338832</v>
      </c>
      <c r="D13" s="79" t="s">
        <v>0</v>
      </c>
      <c r="E13" s="6">
        <f>C13</f>
        <v>15122231.297338832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12808723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213</v>
      </c>
      <c r="C16" s="14">
        <f>'6. Gennemførte investeringer'!F122</f>
        <v>5331579.3449999988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109</v>
      </c>
      <c r="C17" s="14">
        <f>'7. Korrektion investeringer'!C10</f>
        <v>-167370.22666666727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110</v>
      </c>
      <c r="C18" s="14">
        <f>'8. Planlagte investeringer'!F28</f>
        <v>595146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18568078.118333332</v>
      </c>
      <c r="D19" s="79" t="s">
        <v>0</v>
      </c>
      <c r="E19" s="8">
        <f>C19</f>
        <v>18568078.118333332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139</v>
      </c>
      <c r="C21" s="14">
        <f>'9. 1-1 omkostninger'!C9</f>
        <v>81000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171</v>
      </c>
      <c r="C22" s="14">
        <f>'9. 1-1 omkostninger'!C14</f>
        <v>9900000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172</v>
      </c>
      <c r="C23" s="14">
        <f>'9. 1-1 omkostninger'!C20</f>
        <v>128500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111</v>
      </c>
      <c r="C24" s="14">
        <f>'9. 1-1 omkostninger'!C26</f>
        <v>-88504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145</v>
      </c>
      <c r="C25" s="14">
        <f>'10. Miljø- og servicemål'!C8</f>
        <v>45000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112</v>
      </c>
      <c r="C26" s="14">
        <f>'10. Miljø- og servicemål'!C14</f>
        <v>-31527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173</v>
      </c>
      <c r="C27" s="14">
        <f>'11. Nettofinansielle poster'!C9</f>
        <v>2690000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113</v>
      </c>
      <c r="C28" s="14">
        <f>'11. Nettofinansielle poster'!C15</f>
        <v>-544130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12180339</v>
      </c>
      <c r="D29" s="79" t="s">
        <v>0</v>
      </c>
      <c r="E29" s="6">
        <f>C29</f>
        <v>12180339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302561.8</v>
      </c>
      <c r="D31" s="79" t="s">
        <v>0</v>
      </c>
      <c r="E31" s="10">
        <f>C31</f>
        <v>302561.8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175</v>
      </c>
      <c r="C33" s="11">
        <f>'13. Kontrol med indtægtsrammen'!E37</f>
        <v>-81313.99803186208</v>
      </c>
      <c r="D33" s="79" t="s">
        <v>0</v>
      </c>
      <c r="E33" s="12">
        <f>C33</f>
        <v>-81313.99803186208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114</v>
      </c>
      <c r="C35" s="11"/>
      <c r="D35" s="100"/>
      <c r="E35" s="10">
        <f>E13+E19+E29+E31+E33</f>
        <v>46091896.217640303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115</v>
      </c>
      <c r="C36" s="101"/>
      <c r="D36" s="102"/>
      <c r="E36" s="140">
        <v>1637247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116</v>
      </c>
      <c r="C37" s="104"/>
      <c r="D37" s="105"/>
      <c r="E37" s="67">
        <f>E35/E36</f>
        <v>28.152072483651093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117</v>
      </c>
      <c r="C38" s="104"/>
      <c r="D38" s="105"/>
      <c r="E38" s="67">
        <f>(E35-C22)/E36</f>
        <v>22.105336713177856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Lolland Vand AS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V125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124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163</v>
      </c>
      <c r="C6" s="150"/>
      <c r="D6" s="150"/>
      <c r="E6" s="26"/>
    </row>
    <row r="7" spans="1:16384" s="148" customFormat="1" ht="14.1" customHeight="1" x14ac:dyDescent="0.25">
      <c r="A7" s="26"/>
      <c r="B7" s="22" t="s">
        <v>164</v>
      </c>
      <c r="C7" s="40">
        <v>15982066.148703907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165</v>
      </c>
      <c r="C9" s="27">
        <f>C7+C8</f>
        <v>15982066.148703907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166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167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164</v>
      </c>
      <c r="C18" s="40">
        <v>15982066.148703907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168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-60731.851365074843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Lolland Vand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V125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129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8683056.5385908335</v>
      </c>
      <c r="D7" s="151" t="s">
        <v>0</v>
      </c>
      <c r="E7" s="26"/>
    </row>
    <row r="8" spans="1:5" ht="14.1" customHeight="1" x14ac:dyDescent="0.25">
      <c r="A8" s="26"/>
      <c r="B8" s="22" t="s">
        <v>169</v>
      </c>
      <c r="C8" s="40">
        <f>'3. Driftsomkostninger'!C18+'3. Driftsomkostninger'!C20</f>
        <v>15921334.297338832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164</v>
      </c>
      <c r="C13" s="40">
        <f>'3. Driftsomkostninger'!C18</f>
        <v>15982066.148703907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170</v>
      </c>
      <c r="C19" s="218">
        <v>4967226.1590171745</v>
      </c>
      <c r="D19" s="151" t="s">
        <v>0</v>
      </c>
      <c r="E19" s="26"/>
    </row>
    <row r="20" spans="1:5" ht="14.1" customHeight="1" x14ac:dyDescent="0.25">
      <c r="A20" s="26"/>
      <c r="B20" s="28" t="s">
        <v>174</v>
      </c>
      <c r="C20" s="27">
        <v>799103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Lolland Vand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V125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122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522510347.74187863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12808723</v>
      </c>
      <c r="D8" s="151" t="s">
        <v>0</v>
      </c>
      <c r="E8" s="26"/>
    </row>
    <row r="9" spans="1:5" ht="14.1" customHeight="1" x14ac:dyDescent="0.25">
      <c r="A9" s="26"/>
      <c r="B9" s="28" t="s">
        <v>125</v>
      </c>
      <c r="C9" s="27">
        <f>C8</f>
        <v>12808723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300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Lolland Vand AS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V125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126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131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180</v>
      </c>
      <c r="C8" s="30" t="s">
        <v>181</v>
      </c>
      <c r="D8" s="31" t="s">
        <v>182</v>
      </c>
      <c r="E8" s="32">
        <v>300</v>
      </c>
      <c r="F8" s="34">
        <f t="shared" ref="F8" si="0">E8/D8</f>
        <v>4</v>
      </c>
      <c r="G8" s="35" t="s">
        <v>0</v>
      </c>
      <c r="H8" s="26"/>
    </row>
    <row r="9" spans="1:8" s="148" customFormat="1" x14ac:dyDescent="0.25">
      <c r="A9" s="26"/>
      <c r="B9" s="29" t="s">
        <v>183</v>
      </c>
      <c r="C9" s="30" t="s">
        <v>181</v>
      </c>
      <c r="D9" s="31" t="s">
        <v>182</v>
      </c>
      <c r="E9" s="32">
        <v>230766</v>
      </c>
      <c r="F9" s="34">
        <f t="shared" ref="F9:F72" si="1">E9/D9</f>
        <v>3076.88</v>
      </c>
      <c r="G9" s="35" t="s">
        <v>0</v>
      </c>
      <c r="H9" s="26"/>
    </row>
    <row r="10" spans="1:8" s="148" customFormat="1" x14ac:dyDescent="0.25">
      <c r="A10" s="26"/>
      <c r="B10" s="29" t="s">
        <v>184</v>
      </c>
      <c r="C10" s="30" t="s">
        <v>181</v>
      </c>
      <c r="D10" s="31" t="s">
        <v>182</v>
      </c>
      <c r="E10" s="32">
        <v>8907482</v>
      </c>
      <c r="F10" s="34">
        <f t="shared" si="1"/>
        <v>118766.42666666667</v>
      </c>
      <c r="G10" s="35" t="s">
        <v>0</v>
      </c>
      <c r="H10" s="26"/>
    </row>
    <row r="11" spans="1:8" s="148" customFormat="1" x14ac:dyDescent="0.25">
      <c r="A11" s="26"/>
      <c r="B11" s="29" t="s">
        <v>185</v>
      </c>
      <c r="C11" s="30" t="s">
        <v>181</v>
      </c>
      <c r="D11" s="31" t="s">
        <v>182</v>
      </c>
      <c r="E11" s="32">
        <v>3794</v>
      </c>
      <c r="F11" s="34">
        <f t="shared" si="1"/>
        <v>50.586666666666666</v>
      </c>
      <c r="G11" s="35" t="s">
        <v>0</v>
      </c>
      <c r="H11" s="26"/>
    </row>
    <row r="12" spans="1:8" s="148" customFormat="1" x14ac:dyDescent="0.25">
      <c r="A12" s="26"/>
      <c r="B12" s="29" t="s">
        <v>186</v>
      </c>
      <c r="C12" s="30" t="s">
        <v>181</v>
      </c>
      <c r="D12" s="31" t="s">
        <v>182</v>
      </c>
      <c r="E12" s="32">
        <v>12172</v>
      </c>
      <c r="F12" s="34">
        <f t="shared" si="1"/>
        <v>162.29333333333332</v>
      </c>
      <c r="G12" s="35" t="s">
        <v>0</v>
      </c>
      <c r="H12" s="26"/>
    </row>
    <row r="13" spans="1:8" s="148" customFormat="1" x14ac:dyDescent="0.25">
      <c r="A13" s="26"/>
      <c r="B13" s="29" t="s">
        <v>187</v>
      </c>
      <c r="C13" s="30" t="s">
        <v>181</v>
      </c>
      <c r="D13" s="31" t="s">
        <v>182</v>
      </c>
      <c r="E13" s="32">
        <v>12172</v>
      </c>
      <c r="F13" s="34">
        <f t="shared" si="1"/>
        <v>162.29333333333332</v>
      </c>
      <c r="G13" s="35" t="s">
        <v>0</v>
      </c>
      <c r="H13" s="26"/>
    </row>
    <row r="14" spans="1:8" s="148" customFormat="1" x14ac:dyDescent="0.25">
      <c r="A14" s="26"/>
      <c r="B14" s="29" t="s">
        <v>183</v>
      </c>
      <c r="C14" s="30" t="s">
        <v>181</v>
      </c>
      <c r="D14" s="31" t="s">
        <v>182</v>
      </c>
      <c r="E14" s="32">
        <v>1827</v>
      </c>
      <c r="F14" s="34">
        <f t="shared" si="1"/>
        <v>24.36</v>
      </c>
      <c r="G14" s="35" t="s">
        <v>0</v>
      </c>
      <c r="H14" s="26"/>
    </row>
    <row r="15" spans="1:8" s="148" customFormat="1" x14ac:dyDescent="0.25">
      <c r="A15" s="26"/>
      <c r="B15" s="29" t="s">
        <v>188</v>
      </c>
      <c r="C15" s="30" t="s">
        <v>181</v>
      </c>
      <c r="D15" s="31" t="s">
        <v>182</v>
      </c>
      <c r="E15" s="32">
        <v>19930</v>
      </c>
      <c r="F15" s="34">
        <f t="shared" si="1"/>
        <v>265.73333333333335</v>
      </c>
      <c r="G15" s="35" t="s">
        <v>0</v>
      </c>
      <c r="H15" s="26"/>
    </row>
    <row r="16" spans="1:8" s="148" customFormat="1" x14ac:dyDescent="0.25">
      <c r="A16" s="26"/>
      <c r="B16" s="29" t="s">
        <v>189</v>
      </c>
      <c r="C16" s="30" t="s">
        <v>181</v>
      </c>
      <c r="D16" s="31" t="s">
        <v>182</v>
      </c>
      <c r="E16" s="32">
        <v>27776</v>
      </c>
      <c r="F16" s="34">
        <f t="shared" si="1"/>
        <v>370.34666666666669</v>
      </c>
      <c r="G16" s="35" t="s">
        <v>0</v>
      </c>
      <c r="H16" s="26"/>
    </row>
    <row r="17" spans="1:8" s="148" customFormat="1" x14ac:dyDescent="0.25">
      <c r="A17" s="26"/>
      <c r="B17" s="29" t="s">
        <v>190</v>
      </c>
      <c r="C17" s="30" t="s">
        <v>181</v>
      </c>
      <c r="D17" s="31" t="s">
        <v>182</v>
      </c>
      <c r="E17" s="32">
        <v>123260</v>
      </c>
      <c r="F17" s="34">
        <f t="shared" si="1"/>
        <v>1643.4666666666667</v>
      </c>
      <c r="G17" s="35" t="s">
        <v>0</v>
      </c>
      <c r="H17" s="26"/>
    </row>
    <row r="18" spans="1:8" s="148" customFormat="1" x14ac:dyDescent="0.25">
      <c r="A18" s="26"/>
      <c r="B18" s="29" t="s">
        <v>191</v>
      </c>
      <c r="C18" s="30" t="s">
        <v>181</v>
      </c>
      <c r="D18" s="31" t="s">
        <v>182</v>
      </c>
      <c r="E18" s="32">
        <v>80730</v>
      </c>
      <c r="F18" s="34">
        <f t="shared" si="1"/>
        <v>1076.4000000000001</v>
      </c>
      <c r="G18" s="35" t="s">
        <v>0</v>
      </c>
      <c r="H18" s="26"/>
    </row>
    <row r="19" spans="1:8" s="148" customFormat="1" x14ac:dyDescent="0.25">
      <c r="A19" s="26"/>
      <c r="B19" s="29" t="s">
        <v>180</v>
      </c>
      <c r="C19" s="30" t="s">
        <v>181</v>
      </c>
      <c r="D19" s="31" t="s">
        <v>182</v>
      </c>
      <c r="E19" s="32">
        <v>3781</v>
      </c>
      <c r="F19" s="34">
        <f t="shared" si="1"/>
        <v>50.413333333333334</v>
      </c>
      <c r="G19" s="35" t="s">
        <v>0</v>
      </c>
      <c r="H19" s="26"/>
    </row>
    <row r="20" spans="1:8" s="148" customFormat="1" x14ac:dyDescent="0.25">
      <c r="A20" s="26"/>
      <c r="B20" s="29" t="s">
        <v>184</v>
      </c>
      <c r="C20" s="30" t="s">
        <v>181</v>
      </c>
      <c r="D20" s="31" t="s">
        <v>182</v>
      </c>
      <c r="E20" s="32">
        <v>1598254</v>
      </c>
      <c r="F20" s="34">
        <f t="shared" si="1"/>
        <v>21310.053333333333</v>
      </c>
      <c r="G20" s="35" t="s">
        <v>0</v>
      </c>
      <c r="H20" s="26"/>
    </row>
    <row r="21" spans="1:8" s="148" customFormat="1" x14ac:dyDescent="0.25">
      <c r="A21" s="26"/>
      <c r="B21" s="29" t="s">
        <v>183</v>
      </c>
      <c r="C21" s="30" t="s">
        <v>181</v>
      </c>
      <c r="D21" s="31" t="s">
        <v>182</v>
      </c>
      <c r="E21" s="32">
        <v>731232</v>
      </c>
      <c r="F21" s="34">
        <f t="shared" si="1"/>
        <v>9749.76</v>
      </c>
      <c r="G21" s="35" t="s">
        <v>0</v>
      </c>
      <c r="H21" s="26"/>
    </row>
    <row r="22" spans="1:8" s="148" customFormat="1" x14ac:dyDescent="0.25">
      <c r="A22" s="26"/>
      <c r="B22" s="29" t="s">
        <v>184</v>
      </c>
      <c r="C22" s="30" t="s">
        <v>181</v>
      </c>
      <c r="D22" s="31" t="s">
        <v>182</v>
      </c>
      <c r="E22" s="32">
        <v>1257024</v>
      </c>
      <c r="F22" s="34">
        <f t="shared" si="1"/>
        <v>16760.32</v>
      </c>
      <c r="G22" s="35" t="s">
        <v>0</v>
      </c>
      <c r="H22" s="26"/>
    </row>
    <row r="23" spans="1:8" s="148" customFormat="1" x14ac:dyDescent="0.25">
      <c r="A23" s="26"/>
      <c r="B23" s="29" t="s">
        <v>186</v>
      </c>
      <c r="C23" s="30" t="s">
        <v>181</v>
      </c>
      <c r="D23" s="31" t="s">
        <v>182</v>
      </c>
      <c r="E23" s="32">
        <v>824020</v>
      </c>
      <c r="F23" s="34">
        <f t="shared" si="1"/>
        <v>10986.933333333332</v>
      </c>
      <c r="G23" s="35" t="s">
        <v>0</v>
      </c>
      <c r="H23" s="26"/>
    </row>
    <row r="24" spans="1:8" s="148" customFormat="1" x14ac:dyDescent="0.25">
      <c r="A24" s="26"/>
      <c r="B24" s="29" t="s">
        <v>187</v>
      </c>
      <c r="C24" s="30" t="s">
        <v>181</v>
      </c>
      <c r="D24" s="31" t="s">
        <v>182</v>
      </c>
      <c r="E24" s="32">
        <v>824020</v>
      </c>
      <c r="F24" s="34">
        <f t="shared" si="1"/>
        <v>10986.933333333332</v>
      </c>
      <c r="G24" s="35" t="s">
        <v>0</v>
      </c>
      <c r="H24" s="26"/>
    </row>
    <row r="25" spans="1:8" s="148" customFormat="1" x14ac:dyDescent="0.25">
      <c r="A25" s="26"/>
      <c r="B25" s="29" t="s">
        <v>188</v>
      </c>
      <c r="C25" s="30" t="s">
        <v>181</v>
      </c>
      <c r="D25" s="31" t="s">
        <v>182</v>
      </c>
      <c r="E25" s="32">
        <v>1100810</v>
      </c>
      <c r="F25" s="34">
        <f t="shared" si="1"/>
        <v>14677.466666666667</v>
      </c>
      <c r="G25" s="35" t="s">
        <v>0</v>
      </c>
      <c r="H25" s="26"/>
    </row>
    <row r="26" spans="1:8" s="148" customFormat="1" x14ac:dyDescent="0.25">
      <c r="A26" s="26"/>
      <c r="B26" s="29" t="s">
        <v>189</v>
      </c>
      <c r="C26" s="30" t="s">
        <v>181</v>
      </c>
      <c r="D26" s="31" t="s">
        <v>182</v>
      </c>
      <c r="E26" s="32">
        <v>192461</v>
      </c>
      <c r="F26" s="34">
        <f t="shared" si="1"/>
        <v>2566.1466666666665</v>
      </c>
      <c r="G26" s="35" t="s">
        <v>0</v>
      </c>
      <c r="H26" s="26"/>
    </row>
    <row r="27" spans="1:8" s="148" customFormat="1" x14ac:dyDescent="0.25">
      <c r="A27" s="26"/>
      <c r="B27" s="29" t="s">
        <v>190</v>
      </c>
      <c r="C27" s="30" t="s">
        <v>181</v>
      </c>
      <c r="D27" s="31" t="s">
        <v>182</v>
      </c>
      <c r="E27" s="32">
        <v>133100</v>
      </c>
      <c r="F27" s="34">
        <f t="shared" si="1"/>
        <v>1774.6666666666667</v>
      </c>
      <c r="G27" s="35" t="s">
        <v>0</v>
      </c>
      <c r="H27" s="26"/>
    </row>
    <row r="28" spans="1:8" s="148" customFormat="1" x14ac:dyDescent="0.25">
      <c r="A28" s="26"/>
      <c r="B28" s="29" t="s">
        <v>183</v>
      </c>
      <c r="C28" s="30" t="s">
        <v>181</v>
      </c>
      <c r="D28" s="31" t="s">
        <v>182</v>
      </c>
      <c r="E28" s="32">
        <v>39025</v>
      </c>
      <c r="F28" s="34">
        <f t="shared" si="1"/>
        <v>520.33333333333337</v>
      </c>
      <c r="G28" s="35" t="s">
        <v>0</v>
      </c>
      <c r="H28" s="26"/>
    </row>
    <row r="29" spans="1:8" s="148" customFormat="1" x14ac:dyDescent="0.25">
      <c r="A29" s="26"/>
      <c r="B29" s="29" t="s">
        <v>184</v>
      </c>
      <c r="C29" s="30" t="s">
        <v>181</v>
      </c>
      <c r="D29" s="31" t="s">
        <v>182</v>
      </c>
      <c r="E29" s="32">
        <v>8192</v>
      </c>
      <c r="F29" s="34">
        <f t="shared" si="1"/>
        <v>109.22666666666667</v>
      </c>
      <c r="G29" s="35" t="s">
        <v>0</v>
      </c>
      <c r="H29" s="26"/>
    </row>
    <row r="30" spans="1:8" s="148" customFormat="1" x14ac:dyDescent="0.25">
      <c r="A30" s="26"/>
      <c r="B30" s="29" t="s">
        <v>180</v>
      </c>
      <c r="C30" s="30" t="s">
        <v>181</v>
      </c>
      <c r="D30" s="31" t="s">
        <v>182</v>
      </c>
      <c r="E30" s="32">
        <v>5628</v>
      </c>
      <c r="F30" s="34">
        <f t="shared" si="1"/>
        <v>75.040000000000006</v>
      </c>
      <c r="G30" s="35" t="s">
        <v>0</v>
      </c>
      <c r="H30" s="26"/>
    </row>
    <row r="31" spans="1:8" s="148" customFormat="1" x14ac:dyDescent="0.25">
      <c r="A31" s="26"/>
      <c r="B31" s="29" t="s">
        <v>183</v>
      </c>
      <c r="C31" s="30" t="s">
        <v>181</v>
      </c>
      <c r="D31" s="31" t="s">
        <v>182</v>
      </c>
      <c r="E31" s="32">
        <v>3427</v>
      </c>
      <c r="F31" s="34">
        <f t="shared" si="1"/>
        <v>45.693333333333335</v>
      </c>
      <c r="G31" s="35" t="s">
        <v>0</v>
      </c>
      <c r="H31" s="26"/>
    </row>
    <row r="32" spans="1:8" s="148" customFormat="1" x14ac:dyDescent="0.25">
      <c r="A32" s="26"/>
      <c r="B32" s="29" t="s">
        <v>184</v>
      </c>
      <c r="C32" s="30" t="s">
        <v>181</v>
      </c>
      <c r="D32" s="31" t="s">
        <v>182</v>
      </c>
      <c r="E32" s="32">
        <v>16249</v>
      </c>
      <c r="F32" s="34">
        <f t="shared" si="1"/>
        <v>216.65333333333334</v>
      </c>
      <c r="G32" s="35" t="s">
        <v>0</v>
      </c>
      <c r="H32" s="26"/>
    </row>
    <row r="33" spans="1:8" s="148" customFormat="1" x14ac:dyDescent="0.25">
      <c r="A33" s="26"/>
      <c r="B33" s="29" t="s">
        <v>188</v>
      </c>
      <c r="C33" s="30" t="s">
        <v>181</v>
      </c>
      <c r="D33" s="31" t="s">
        <v>182</v>
      </c>
      <c r="E33" s="32">
        <v>13015</v>
      </c>
      <c r="F33" s="34">
        <f t="shared" si="1"/>
        <v>173.53333333333333</v>
      </c>
      <c r="G33" s="35" t="s">
        <v>0</v>
      </c>
      <c r="H33" s="26"/>
    </row>
    <row r="34" spans="1:8" s="148" customFormat="1" x14ac:dyDescent="0.25">
      <c r="A34" s="26"/>
      <c r="B34" s="29" t="s">
        <v>189</v>
      </c>
      <c r="C34" s="30" t="s">
        <v>181</v>
      </c>
      <c r="D34" s="31" t="s">
        <v>182</v>
      </c>
      <c r="E34" s="32">
        <v>105811</v>
      </c>
      <c r="F34" s="34">
        <f t="shared" si="1"/>
        <v>1410.8133333333333</v>
      </c>
      <c r="G34" s="35" t="s">
        <v>0</v>
      </c>
      <c r="H34" s="26"/>
    </row>
    <row r="35" spans="1:8" s="148" customFormat="1" x14ac:dyDescent="0.25">
      <c r="A35" s="26"/>
      <c r="B35" s="29" t="s">
        <v>190</v>
      </c>
      <c r="C35" s="30" t="s">
        <v>181</v>
      </c>
      <c r="D35" s="31" t="s">
        <v>182</v>
      </c>
      <c r="E35" s="32">
        <v>73176</v>
      </c>
      <c r="F35" s="34">
        <f t="shared" si="1"/>
        <v>975.68</v>
      </c>
      <c r="G35" s="35" t="s">
        <v>0</v>
      </c>
      <c r="H35" s="26"/>
    </row>
    <row r="36" spans="1:8" s="148" customFormat="1" x14ac:dyDescent="0.25">
      <c r="A36" s="26"/>
      <c r="B36" s="29" t="s">
        <v>192</v>
      </c>
      <c r="C36" s="30" t="s">
        <v>181</v>
      </c>
      <c r="D36" s="31" t="s">
        <v>193</v>
      </c>
      <c r="E36" s="32">
        <v>663594</v>
      </c>
      <c r="F36" s="34">
        <f t="shared" si="1"/>
        <v>13271.88</v>
      </c>
      <c r="G36" s="35" t="s">
        <v>0</v>
      </c>
      <c r="H36" s="26"/>
    </row>
    <row r="37" spans="1:8" s="148" customFormat="1" x14ac:dyDescent="0.25">
      <c r="A37" s="26"/>
      <c r="B37" s="29" t="s">
        <v>194</v>
      </c>
      <c r="C37" s="30" t="s">
        <v>181</v>
      </c>
      <c r="D37" s="31" t="s">
        <v>195</v>
      </c>
      <c r="E37" s="32">
        <v>758388</v>
      </c>
      <c r="F37" s="34">
        <f t="shared" si="1"/>
        <v>50559.199999999997</v>
      </c>
      <c r="G37" s="35" t="s">
        <v>0</v>
      </c>
      <c r="H37" s="26"/>
    </row>
    <row r="38" spans="1:8" s="148" customFormat="1" x14ac:dyDescent="0.25">
      <c r="A38" s="26"/>
      <c r="B38" s="29" t="s">
        <v>196</v>
      </c>
      <c r="C38" s="30" t="s">
        <v>181</v>
      </c>
      <c r="D38" s="31" t="s">
        <v>197</v>
      </c>
      <c r="E38" s="32">
        <v>473997</v>
      </c>
      <c r="F38" s="34">
        <f t="shared" si="1"/>
        <v>47399.7</v>
      </c>
      <c r="G38" s="35" t="s">
        <v>0</v>
      </c>
      <c r="H38" s="26"/>
    </row>
    <row r="39" spans="1:8" s="148" customFormat="1" x14ac:dyDescent="0.25">
      <c r="A39" s="26"/>
      <c r="B39" s="29" t="s">
        <v>188</v>
      </c>
      <c r="C39" s="30" t="s">
        <v>181</v>
      </c>
      <c r="D39" s="31" t="s">
        <v>182</v>
      </c>
      <c r="E39" s="32">
        <v>3127681</v>
      </c>
      <c r="F39" s="34">
        <f t="shared" si="1"/>
        <v>41702.41333333333</v>
      </c>
      <c r="G39" s="35" t="s">
        <v>0</v>
      </c>
      <c r="H39" s="26"/>
    </row>
    <row r="40" spans="1:8" s="148" customFormat="1" x14ac:dyDescent="0.25">
      <c r="A40" s="26"/>
      <c r="B40" s="29" t="s">
        <v>180</v>
      </c>
      <c r="C40" s="30" t="s">
        <v>181</v>
      </c>
      <c r="D40" s="31" t="s">
        <v>182</v>
      </c>
      <c r="E40" s="32">
        <v>487047</v>
      </c>
      <c r="F40" s="34">
        <f t="shared" si="1"/>
        <v>6493.96</v>
      </c>
      <c r="G40" s="35" t="s">
        <v>0</v>
      </c>
      <c r="H40" s="26"/>
    </row>
    <row r="41" spans="1:8" s="148" customFormat="1" x14ac:dyDescent="0.25">
      <c r="A41" s="26"/>
      <c r="B41" s="29" t="s">
        <v>183</v>
      </c>
      <c r="C41" s="30" t="s">
        <v>181</v>
      </c>
      <c r="D41" s="31" t="s">
        <v>182</v>
      </c>
      <c r="E41" s="32">
        <v>247222</v>
      </c>
      <c r="F41" s="34">
        <f t="shared" si="1"/>
        <v>3296.2933333333335</v>
      </c>
      <c r="G41" s="35" t="s">
        <v>0</v>
      </c>
      <c r="H41" s="26"/>
    </row>
    <row r="42" spans="1:8" s="148" customFormat="1" x14ac:dyDescent="0.25">
      <c r="A42" s="26"/>
      <c r="B42" s="29" t="s">
        <v>186</v>
      </c>
      <c r="C42" s="30" t="s">
        <v>181</v>
      </c>
      <c r="D42" s="31" t="s">
        <v>182</v>
      </c>
      <c r="E42" s="32">
        <v>172461</v>
      </c>
      <c r="F42" s="34">
        <f t="shared" si="1"/>
        <v>2299.48</v>
      </c>
      <c r="G42" s="35" t="s">
        <v>0</v>
      </c>
      <c r="H42" s="26"/>
    </row>
    <row r="43" spans="1:8" s="148" customFormat="1" x14ac:dyDescent="0.25">
      <c r="A43" s="26"/>
      <c r="B43" s="29" t="s">
        <v>187</v>
      </c>
      <c r="C43" s="30" t="s">
        <v>181</v>
      </c>
      <c r="D43" s="31" t="s">
        <v>182</v>
      </c>
      <c r="E43" s="32">
        <v>172461</v>
      </c>
      <c r="F43" s="34">
        <f t="shared" si="1"/>
        <v>2299.48</v>
      </c>
      <c r="G43" s="35" t="s">
        <v>0</v>
      </c>
      <c r="H43" s="26"/>
    </row>
    <row r="44" spans="1:8" s="148" customFormat="1" x14ac:dyDescent="0.25">
      <c r="A44" s="26"/>
      <c r="B44" s="29" t="s">
        <v>186</v>
      </c>
      <c r="C44" s="30" t="s">
        <v>181</v>
      </c>
      <c r="D44" s="31" t="s">
        <v>182</v>
      </c>
      <c r="E44" s="32">
        <v>6249</v>
      </c>
      <c r="F44" s="34">
        <f t="shared" si="1"/>
        <v>83.32</v>
      </c>
      <c r="G44" s="35" t="s">
        <v>0</v>
      </c>
      <c r="H44" s="26"/>
    </row>
    <row r="45" spans="1:8" s="148" customFormat="1" x14ac:dyDescent="0.25">
      <c r="A45" s="26"/>
      <c r="B45" s="29" t="s">
        <v>187</v>
      </c>
      <c r="C45" s="30" t="s">
        <v>181</v>
      </c>
      <c r="D45" s="31" t="s">
        <v>182</v>
      </c>
      <c r="E45" s="32">
        <v>6249</v>
      </c>
      <c r="F45" s="34">
        <f t="shared" si="1"/>
        <v>83.32</v>
      </c>
      <c r="G45" s="35" t="s">
        <v>0</v>
      </c>
      <c r="H45" s="26"/>
    </row>
    <row r="46" spans="1:8" s="148" customFormat="1" x14ac:dyDescent="0.25">
      <c r="A46" s="26"/>
      <c r="B46" s="29" t="s">
        <v>188</v>
      </c>
      <c r="C46" s="30" t="s">
        <v>181</v>
      </c>
      <c r="D46" s="31" t="s">
        <v>182</v>
      </c>
      <c r="E46" s="32">
        <v>245579</v>
      </c>
      <c r="F46" s="34">
        <f t="shared" si="1"/>
        <v>3274.3866666666668</v>
      </c>
      <c r="G46" s="35" t="s">
        <v>0</v>
      </c>
      <c r="H46" s="26"/>
    </row>
    <row r="47" spans="1:8" s="148" customFormat="1" x14ac:dyDescent="0.25">
      <c r="A47" s="26"/>
      <c r="B47" s="29" t="s">
        <v>189</v>
      </c>
      <c r="C47" s="30" t="s">
        <v>181</v>
      </c>
      <c r="D47" s="31" t="s">
        <v>182</v>
      </c>
      <c r="E47" s="32">
        <v>11884</v>
      </c>
      <c r="F47" s="34">
        <f t="shared" si="1"/>
        <v>158.45333333333335</v>
      </c>
      <c r="G47" s="35" t="s">
        <v>0</v>
      </c>
      <c r="H47" s="26"/>
    </row>
    <row r="48" spans="1:8" s="148" customFormat="1" x14ac:dyDescent="0.25">
      <c r="A48" s="26"/>
      <c r="B48" s="29" t="s">
        <v>190</v>
      </c>
      <c r="C48" s="30" t="s">
        <v>181</v>
      </c>
      <c r="D48" s="31" t="s">
        <v>182</v>
      </c>
      <c r="E48" s="32">
        <v>57530</v>
      </c>
      <c r="F48" s="34">
        <f t="shared" si="1"/>
        <v>767.06666666666672</v>
      </c>
      <c r="G48" s="35" t="s">
        <v>0</v>
      </c>
      <c r="H48" s="26"/>
    </row>
    <row r="49" spans="1:8" s="148" customFormat="1" x14ac:dyDescent="0.25">
      <c r="A49" s="26"/>
      <c r="B49" s="29" t="s">
        <v>180</v>
      </c>
      <c r="C49" s="30" t="s">
        <v>181</v>
      </c>
      <c r="D49" s="31" t="s">
        <v>182</v>
      </c>
      <c r="E49" s="32">
        <v>140475</v>
      </c>
      <c r="F49" s="34">
        <f t="shared" si="1"/>
        <v>1873</v>
      </c>
      <c r="G49" s="35" t="s">
        <v>0</v>
      </c>
      <c r="H49" s="26"/>
    </row>
    <row r="50" spans="1:8" s="148" customFormat="1" x14ac:dyDescent="0.25">
      <c r="A50" s="26"/>
      <c r="B50" s="29" t="s">
        <v>183</v>
      </c>
      <c r="C50" s="30" t="s">
        <v>181</v>
      </c>
      <c r="D50" s="31" t="s">
        <v>182</v>
      </c>
      <c r="E50" s="32">
        <v>438810</v>
      </c>
      <c r="F50" s="34">
        <f t="shared" si="1"/>
        <v>5850.8</v>
      </c>
      <c r="G50" s="35" t="s">
        <v>0</v>
      </c>
      <c r="H50" s="26"/>
    </row>
    <row r="51" spans="1:8" s="148" customFormat="1" x14ac:dyDescent="0.25">
      <c r="A51" s="26"/>
      <c r="B51" s="29" t="s">
        <v>186</v>
      </c>
      <c r="C51" s="30" t="s">
        <v>181</v>
      </c>
      <c r="D51" s="31" t="s">
        <v>182</v>
      </c>
      <c r="E51" s="32">
        <v>286471</v>
      </c>
      <c r="F51" s="34">
        <f t="shared" si="1"/>
        <v>3819.6133333333332</v>
      </c>
      <c r="G51" s="35" t="s">
        <v>0</v>
      </c>
      <c r="H51" s="26"/>
    </row>
    <row r="52" spans="1:8" s="148" customFormat="1" x14ac:dyDescent="0.25">
      <c r="A52" s="26"/>
      <c r="B52" s="29" t="s">
        <v>187</v>
      </c>
      <c r="C52" s="30" t="s">
        <v>181</v>
      </c>
      <c r="D52" s="31" t="s">
        <v>182</v>
      </c>
      <c r="E52" s="32">
        <v>286471</v>
      </c>
      <c r="F52" s="34">
        <f t="shared" si="1"/>
        <v>3819.6133333333332</v>
      </c>
      <c r="G52" s="35" t="s">
        <v>0</v>
      </c>
      <c r="H52" s="26"/>
    </row>
    <row r="53" spans="1:8" s="148" customFormat="1" x14ac:dyDescent="0.25">
      <c r="A53" s="26"/>
      <c r="B53" s="29" t="s">
        <v>188</v>
      </c>
      <c r="C53" s="30" t="s">
        <v>181</v>
      </c>
      <c r="D53" s="31" t="s">
        <v>182</v>
      </c>
      <c r="E53" s="32">
        <v>399244</v>
      </c>
      <c r="F53" s="34">
        <f t="shared" si="1"/>
        <v>5323.2533333333331</v>
      </c>
      <c r="G53" s="35" t="s">
        <v>0</v>
      </c>
      <c r="H53" s="26"/>
    </row>
    <row r="54" spans="1:8" s="148" customFormat="1" x14ac:dyDescent="0.25">
      <c r="A54" s="26"/>
      <c r="B54" s="29" t="s">
        <v>189</v>
      </c>
      <c r="C54" s="30" t="s">
        <v>181</v>
      </c>
      <c r="D54" s="31" t="s">
        <v>182</v>
      </c>
      <c r="E54" s="32">
        <v>9660</v>
      </c>
      <c r="F54" s="34">
        <f t="shared" si="1"/>
        <v>128.80000000000001</v>
      </c>
      <c r="G54" s="35" t="s">
        <v>0</v>
      </c>
      <c r="H54" s="26"/>
    </row>
    <row r="55" spans="1:8" s="148" customFormat="1" x14ac:dyDescent="0.25">
      <c r="A55" s="26"/>
      <c r="B55" s="29" t="s">
        <v>180</v>
      </c>
      <c r="C55" s="30" t="s">
        <v>181</v>
      </c>
      <c r="D55" s="31" t="s">
        <v>182</v>
      </c>
      <c r="E55" s="32">
        <v>12320</v>
      </c>
      <c r="F55" s="34">
        <f t="shared" si="1"/>
        <v>164.26666666666668</v>
      </c>
      <c r="G55" s="35" t="s">
        <v>0</v>
      </c>
      <c r="H55" s="26"/>
    </row>
    <row r="56" spans="1:8" s="148" customFormat="1" x14ac:dyDescent="0.25">
      <c r="A56" s="26"/>
      <c r="B56" s="29" t="s">
        <v>183</v>
      </c>
      <c r="C56" s="30" t="s">
        <v>181</v>
      </c>
      <c r="D56" s="31" t="s">
        <v>182</v>
      </c>
      <c r="E56" s="32">
        <v>241752</v>
      </c>
      <c r="F56" s="34">
        <f t="shared" si="1"/>
        <v>3223.36</v>
      </c>
      <c r="G56" s="35" t="s">
        <v>0</v>
      </c>
      <c r="H56" s="26"/>
    </row>
    <row r="57" spans="1:8" s="148" customFormat="1" x14ac:dyDescent="0.25">
      <c r="A57" s="26"/>
      <c r="B57" s="29" t="s">
        <v>184</v>
      </c>
      <c r="C57" s="30" t="s">
        <v>181</v>
      </c>
      <c r="D57" s="31" t="s">
        <v>182</v>
      </c>
      <c r="E57" s="32">
        <v>1837709</v>
      </c>
      <c r="F57" s="34">
        <f t="shared" si="1"/>
        <v>24502.786666666667</v>
      </c>
      <c r="G57" s="35" t="s">
        <v>0</v>
      </c>
      <c r="H57" s="26"/>
    </row>
    <row r="58" spans="1:8" s="148" customFormat="1" x14ac:dyDescent="0.25">
      <c r="A58" s="26"/>
      <c r="B58" s="29" t="s">
        <v>186</v>
      </c>
      <c r="C58" s="30" t="s">
        <v>181</v>
      </c>
      <c r="D58" s="31" t="s">
        <v>182</v>
      </c>
      <c r="E58" s="32">
        <v>533799</v>
      </c>
      <c r="F58" s="34">
        <f t="shared" si="1"/>
        <v>7117.32</v>
      </c>
      <c r="G58" s="35" t="s">
        <v>0</v>
      </c>
      <c r="H58" s="26"/>
    </row>
    <row r="59" spans="1:8" s="148" customFormat="1" x14ac:dyDescent="0.25">
      <c r="A59" s="26"/>
      <c r="B59" s="29" t="s">
        <v>187</v>
      </c>
      <c r="C59" s="30" t="s">
        <v>181</v>
      </c>
      <c r="D59" s="31" t="s">
        <v>182</v>
      </c>
      <c r="E59" s="32">
        <v>533799</v>
      </c>
      <c r="F59" s="34">
        <f t="shared" si="1"/>
        <v>7117.32</v>
      </c>
      <c r="G59" s="35" t="s">
        <v>0</v>
      </c>
      <c r="H59" s="26"/>
    </row>
    <row r="60" spans="1:8" s="148" customFormat="1" x14ac:dyDescent="0.25">
      <c r="A60" s="26"/>
      <c r="B60" s="29" t="s">
        <v>188</v>
      </c>
      <c r="C60" s="30" t="s">
        <v>181</v>
      </c>
      <c r="D60" s="31" t="s">
        <v>182</v>
      </c>
      <c r="E60" s="32">
        <v>737111</v>
      </c>
      <c r="F60" s="34">
        <f t="shared" si="1"/>
        <v>9828.1466666666674</v>
      </c>
      <c r="G60" s="35" t="s">
        <v>0</v>
      </c>
      <c r="H60" s="26"/>
    </row>
    <row r="61" spans="1:8" s="148" customFormat="1" x14ac:dyDescent="0.25">
      <c r="A61" s="26"/>
      <c r="B61" s="29" t="s">
        <v>189</v>
      </c>
      <c r="C61" s="30" t="s">
        <v>181</v>
      </c>
      <c r="D61" s="31" t="s">
        <v>182</v>
      </c>
      <c r="E61" s="32">
        <v>181289</v>
      </c>
      <c r="F61" s="34">
        <f t="shared" si="1"/>
        <v>2417.1866666666665</v>
      </c>
      <c r="G61" s="35" t="s">
        <v>0</v>
      </c>
      <c r="H61" s="26"/>
    </row>
    <row r="62" spans="1:8" s="148" customFormat="1" x14ac:dyDescent="0.25">
      <c r="A62" s="26"/>
      <c r="B62" s="29" t="s">
        <v>190</v>
      </c>
      <c r="C62" s="30" t="s">
        <v>181</v>
      </c>
      <c r="D62" s="31" t="s">
        <v>182</v>
      </c>
      <c r="E62" s="32">
        <v>243782</v>
      </c>
      <c r="F62" s="34">
        <f t="shared" si="1"/>
        <v>3250.4266666666667</v>
      </c>
      <c r="G62" s="35" t="s">
        <v>0</v>
      </c>
      <c r="H62" s="26"/>
    </row>
    <row r="63" spans="1:8" s="148" customFormat="1" x14ac:dyDescent="0.25">
      <c r="A63" s="26"/>
      <c r="B63" s="29" t="s">
        <v>192</v>
      </c>
      <c r="C63" s="30" t="s">
        <v>181</v>
      </c>
      <c r="D63" s="31" t="s">
        <v>193</v>
      </c>
      <c r="E63" s="32">
        <v>88429</v>
      </c>
      <c r="F63" s="34">
        <f t="shared" si="1"/>
        <v>1768.58</v>
      </c>
      <c r="G63" s="35" t="s">
        <v>0</v>
      </c>
      <c r="H63" s="26"/>
    </row>
    <row r="64" spans="1:8" s="148" customFormat="1" x14ac:dyDescent="0.25">
      <c r="A64" s="26"/>
      <c r="B64" s="29" t="s">
        <v>194</v>
      </c>
      <c r="C64" s="30" t="s">
        <v>181</v>
      </c>
      <c r="D64" s="31" t="s">
        <v>195</v>
      </c>
      <c r="E64" s="32">
        <v>101061</v>
      </c>
      <c r="F64" s="34">
        <f t="shared" si="1"/>
        <v>6737.4</v>
      </c>
      <c r="G64" s="35" t="s">
        <v>0</v>
      </c>
      <c r="H64" s="26"/>
    </row>
    <row r="65" spans="1:8" s="148" customFormat="1" x14ac:dyDescent="0.25">
      <c r="A65" s="26"/>
      <c r="B65" s="29" t="s">
        <v>196</v>
      </c>
      <c r="C65" s="30" t="s">
        <v>181</v>
      </c>
      <c r="D65" s="31" t="s">
        <v>197</v>
      </c>
      <c r="E65" s="32">
        <v>63164</v>
      </c>
      <c r="F65" s="34">
        <f t="shared" si="1"/>
        <v>6316.4</v>
      </c>
      <c r="G65" s="35" t="s">
        <v>0</v>
      </c>
      <c r="H65" s="26"/>
    </row>
    <row r="66" spans="1:8" s="148" customFormat="1" x14ac:dyDescent="0.25">
      <c r="A66" s="26"/>
      <c r="B66" s="29" t="s">
        <v>183</v>
      </c>
      <c r="C66" s="30" t="s">
        <v>181</v>
      </c>
      <c r="D66" s="31" t="s">
        <v>182</v>
      </c>
      <c r="E66" s="32">
        <v>266751</v>
      </c>
      <c r="F66" s="34">
        <f t="shared" si="1"/>
        <v>3556.68</v>
      </c>
      <c r="G66" s="35" t="s">
        <v>0</v>
      </c>
      <c r="H66" s="26"/>
    </row>
    <row r="67" spans="1:8" s="148" customFormat="1" x14ac:dyDescent="0.25">
      <c r="A67" s="26"/>
      <c r="B67" s="29" t="s">
        <v>186</v>
      </c>
      <c r="C67" s="30" t="s">
        <v>181</v>
      </c>
      <c r="D67" s="31" t="s">
        <v>182</v>
      </c>
      <c r="E67" s="32">
        <v>138551</v>
      </c>
      <c r="F67" s="34">
        <f t="shared" si="1"/>
        <v>1847.3466666666666</v>
      </c>
      <c r="G67" s="35" t="s">
        <v>0</v>
      </c>
      <c r="H67" s="26"/>
    </row>
    <row r="68" spans="1:8" s="148" customFormat="1" x14ac:dyDescent="0.25">
      <c r="A68" s="26"/>
      <c r="B68" s="29" t="s">
        <v>187</v>
      </c>
      <c r="C68" s="30" t="s">
        <v>181</v>
      </c>
      <c r="D68" s="31" t="s">
        <v>182</v>
      </c>
      <c r="E68" s="32">
        <v>138551</v>
      </c>
      <c r="F68" s="34">
        <f t="shared" si="1"/>
        <v>1847.3466666666666</v>
      </c>
      <c r="G68" s="35" t="s">
        <v>0</v>
      </c>
      <c r="H68" s="26"/>
    </row>
    <row r="69" spans="1:8" s="148" customFormat="1" x14ac:dyDescent="0.25">
      <c r="A69" s="26"/>
      <c r="B69" s="29" t="s">
        <v>188</v>
      </c>
      <c r="C69" s="30" t="s">
        <v>181</v>
      </c>
      <c r="D69" s="31" t="s">
        <v>182</v>
      </c>
      <c r="E69" s="32">
        <v>189071</v>
      </c>
      <c r="F69" s="34">
        <f t="shared" si="1"/>
        <v>2520.9466666666667</v>
      </c>
      <c r="G69" s="35" t="s">
        <v>0</v>
      </c>
      <c r="H69" s="26"/>
    </row>
    <row r="70" spans="1:8" s="148" customFormat="1" x14ac:dyDescent="0.25">
      <c r="A70" s="26"/>
      <c r="B70" s="29" t="s">
        <v>183</v>
      </c>
      <c r="C70" s="30" t="s">
        <v>181</v>
      </c>
      <c r="D70" s="31" t="s">
        <v>182</v>
      </c>
      <c r="E70" s="32">
        <v>103713</v>
      </c>
      <c r="F70" s="34">
        <f t="shared" si="1"/>
        <v>1382.84</v>
      </c>
      <c r="G70" s="35" t="s">
        <v>0</v>
      </c>
      <c r="H70" s="26"/>
    </row>
    <row r="71" spans="1:8" s="148" customFormat="1" x14ac:dyDescent="0.25">
      <c r="A71" s="26"/>
      <c r="B71" s="29" t="s">
        <v>189</v>
      </c>
      <c r="C71" s="30" t="s">
        <v>181</v>
      </c>
      <c r="D71" s="31" t="s">
        <v>182</v>
      </c>
      <c r="E71" s="32">
        <v>8060</v>
      </c>
      <c r="F71" s="34">
        <f t="shared" si="1"/>
        <v>107.46666666666667</v>
      </c>
      <c r="G71" s="35" t="s">
        <v>0</v>
      </c>
      <c r="H71" s="26"/>
    </row>
    <row r="72" spans="1:8" s="148" customFormat="1" x14ac:dyDescent="0.25">
      <c r="A72" s="26"/>
      <c r="B72" s="29" t="s">
        <v>183</v>
      </c>
      <c r="C72" s="30" t="s">
        <v>181</v>
      </c>
      <c r="D72" s="31" t="s">
        <v>182</v>
      </c>
      <c r="E72" s="32">
        <v>130848</v>
      </c>
      <c r="F72" s="34">
        <f t="shared" si="1"/>
        <v>1744.64</v>
      </c>
      <c r="G72" s="35" t="s">
        <v>0</v>
      </c>
      <c r="H72" s="26"/>
    </row>
    <row r="73" spans="1:8" s="148" customFormat="1" x14ac:dyDescent="0.25">
      <c r="A73" s="26"/>
      <c r="B73" s="29" t="s">
        <v>184</v>
      </c>
      <c r="C73" s="30" t="s">
        <v>181</v>
      </c>
      <c r="D73" s="31" t="s">
        <v>182</v>
      </c>
      <c r="E73" s="32">
        <v>366685</v>
      </c>
      <c r="F73" s="34">
        <f t="shared" ref="F73:F119" si="2">E73/D73</f>
        <v>4889.1333333333332</v>
      </c>
      <c r="G73" s="35" t="s">
        <v>0</v>
      </c>
      <c r="H73" s="26"/>
    </row>
    <row r="74" spans="1:8" s="148" customFormat="1" x14ac:dyDescent="0.25">
      <c r="A74" s="26"/>
      <c r="B74" s="29" t="s">
        <v>186</v>
      </c>
      <c r="C74" s="30" t="s">
        <v>181</v>
      </c>
      <c r="D74" s="31" t="s">
        <v>182</v>
      </c>
      <c r="E74" s="32">
        <v>186854</v>
      </c>
      <c r="F74" s="34">
        <f t="shared" si="2"/>
        <v>2491.3866666666668</v>
      </c>
      <c r="G74" s="35" t="s">
        <v>0</v>
      </c>
      <c r="H74" s="26"/>
    </row>
    <row r="75" spans="1:8" s="148" customFormat="1" x14ac:dyDescent="0.25">
      <c r="A75" s="26"/>
      <c r="B75" s="29" t="s">
        <v>187</v>
      </c>
      <c r="C75" s="30" t="s">
        <v>181</v>
      </c>
      <c r="D75" s="31" t="s">
        <v>182</v>
      </c>
      <c r="E75" s="32">
        <v>186854</v>
      </c>
      <c r="F75" s="34">
        <f t="shared" si="2"/>
        <v>2491.3866666666668</v>
      </c>
      <c r="G75" s="35" t="s">
        <v>0</v>
      </c>
      <c r="H75" s="26"/>
    </row>
    <row r="76" spans="1:8" s="148" customFormat="1" x14ac:dyDescent="0.25">
      <c r="A76" s="26"/>
      <c r="B76" s="29" t="s">
        <v>188</v>
      </c>
      <c r="C76" s="30" t="s">
        <v>181</v>
      </c>
      <c r="D76" s="31" t="s">
        <v>182</v>
      </c>
      <c r="E76" s="32">
        <v>254986</v>
      </c>
      <c r="F76" s="34">
        <f t="shared" si="2"/>
        <v>3399.8133333333335</v>
      </c>
      <c r="G76" s="35" t="s">
        <v>0</v>
      </c>
      <c r="H76" s="26"/>
    </row>
    <row r="77" spans="1:8" s="148" customFormat="1" x14ac:dyDescent="0.25">
      <c r="A77" s="26"/>
      <c r="B77" s="29" t="s">
        <v>189</v>
      </c>
      <c r="C77" s="30" t="s">
        <v>181</v>
      </c>
      <c r="D77" s="31" t="s">
        <v>182</v>
      </c>
      <c r="E77" s="32">
        <v>24679</v>
      </c>
      <c r="F77" s="34">
        <f t="shared" si="2"/>
        <v>329.05333333333334</v>
      </c>
      <c r="G77" s="35" t="s">
        <v>0</v>
      </c>
      <c r="H77" s="26"/>
    </row>
    <row r="78" spans="1:8" s="148" customFormat="1" x14ac:dyDescent="0.25">
      <c r="A78" s="26"/>
      <c r="B78" s="29" t="s">
        <v>190</v>
      </c>
      <c r="C78" s="30" t="s">
        <v>181</v>
      </c>
      <c r="D78" s="31" t="s">
        <v>182</v>
      </c>
      <c r="E78" s="32">
        <v>59734</v>
      </c>
      <c r="F78" s="34">
        <f t="shared" si="2"/>
        <v>796.45333333333338</v>
      </c>
      <c r="G78" s="35" t="s">
        <v>0</v>
      </c>
      <c r="H78" s="26"/>
    </row>
    <row r="79" spans="1:8" s="148" customFormat="1" x14ac:dyDescent="0.25">
      <c r="A79" s="26"/>
      <c r="B79" s="29" t="s">
        <v>192</v>
      </c>
      <c r="C79" s="30" t="s">
        <v>181</v>
      </c>
      <c r="D79" s="31" t="s">
        <v>193</v>
      </c>
      <c r="E79" s="32">
        <v>72226</v>
      </c>
      <c r="F79" s="34">
        <f t="shared" si="2"/>
        <v>1444.52</v>
      </c>
      <c r="G79" s="35" t="s">
        <v>0</v>
      </c>
      <c r="H79" s="26"/>
    </row>
    <row r="80" spans="1:8" s="148" customFormat="1" x14ac:dyDescent="0.25">
      <c r="A80" s="26"/>
      <c r="B80" s="29" t="s">
        <v>194</v>
      </c>
      <c r="C80" s="30" t="s">
        <v>181</v>
      </c>
      <c r="D80" s="31" t="s">
        <v>195</v>
      </c>
      <c r="E80" s="32">
        <v>82544</v>
      </c>
      <c r="F80" s="34">
        <f t="shared" si="2"/>
        <v>5502.9333333333334</v>
      </c>
      <c r="G80" s="35" t="s">
        <v>0</v>
      </c>
      <c r="H80" s="26"/>
    </row>
    <row r="81" spans="1:8" s="148" customFormat="1" x14ac:dyDescent="0.25">
      <c r="A81" s="26"/>
      <c r="B81" s="29" t="s">
        <v>196</v>
      </c>
      <c r="C81" s="30" t="s">
        <v>181</v>
      </c>
      <c r="D81" s="31" t="s">
        <v>197</v>
      </c>
      <c r="E81" s="32">
        <v>51590</v>
      </c>
      <c r="F81" s="34">
        <f t="shared" si="2"/>
        <v>5159</v>
      </c>
      <c r="G81" s="35" t="s">
        <v>0</v>
      </c>
      <c r="H81" s="26"/>
    </row>
    <row r="82" spans="1:8" s="148" customFormat="1" x14ac:dyDescent="0.25">
      <c r="A82" s="26"/>
      <c r="B82" s="29" t="s">
        <v>183</v>
      </c>
      <c r="C82" s="30" t="s">
        <v>181</v>
      </c>
      <c r="D82" s="31" t="s">
        <v>182</v>
      </c>
      <c r="E82" s="32">
        <v>87916</v>
      </c>
      <c r="F82" s="34">
        <f t="shared" si="2"/>
        <v>1172.2133333333334</v>
      </c>
      <c r="G82" s="35" t="s">
        <v>0</v>
      </c>
      <c r="H82" s="26"/>
    </row>
    <row r="83" spans="1:8" s="148" customFormat="1" x14ac:dyDescent="0.25">
      <c r="A83" s="26"/>
      <c r="B83" s="29" t="s">
        <v>184</v>
      </c>
      <c r="C83" s="30" t="s">
        <v>181</v>
      </c>
      <c r="D83" s="31" t="s">
        <v>182</v>
      </c>
      <c r="E83" s="32">
        <v>246209</v>
      </c>
      <c r="F83" s="34">
        <f t="shared" si="2"/>
        <v>3282.7866666666669</v>
      </c>
      <c r="G83" s="35" t="s">
        <v>0</v>
      </c>
      <c r="H83" s="26"/>
    </row>
    <row r="84" spans="1:8" s="148" customFormat="1" x14ac:dyDescent="0.25">
      <c r="A84" s="26"/>
      <c r="B84" s="29" t="s">
        <v>186</v>
      </c>
      <c r="C84" s="30" t="s">
        <v>181</v>
      </c>
      <c r="D84" s="31" t="s">
        <v>182</v>
      </c>
      <c r="E84" s="32">
        <v>2904</v>
      </c>
      <c r="F84" s="34">
        <f t="shared" si="2"/>
        <v>38.72</v>
      </c>
      <c r="G84" s="35" t="s">
        <v>0</v>
      </c>
      <c r="H84" s="26"/>
    </row>
    <row r="85" spans="1:8" s="148" customFormat="1" x14ac:dyDescent="0.25">
      <c r="A85" s="26"/>
      <c r="B85" s="29" t="s">
        <v>187</v>
      </c>
      <c r="C85" s="30" t="s">
        <v>181</v>
      </c>
      <c r="D85" s="31" t="s">
        <v>182</v>
      </c>
      <c r="E85" s="32">
        <v>2904</v>
      </c>
      <c r="F85" s="34">
        <f t="shared" si="2"/>
        <v>38.72</v>
      </c>
      <c r="G85" s="35" t="s">
        <v>0</v>
      </c>
      <c r="H85" s="26"/>
    </row>
    <row r="86" spans="1:8" s="148" customFormat="1" x14ac:dyDescent="0.25">
      <c r="A86" s="26"/>
      <c r="B86" s="29" t="s">
        <v>188</v>
      </c>
      <c r="C86" s="30" t="s">
        <v>181</v>
      </c>
      <c r="D86" s="31" t="s">
        <v>182</v>
      </c>
      <c r="E86" s="32">
        <v>4756</v>
      </c>
      <c r="F86" s="34">
        <f t="shared" si="2"/>
        <v>63.413333333333334</v>
      </c>
      <c r="G86" s="35" t="s">
        <v>0</v>
      </c>
      <c r="H86" s="26"/>
    </row>
    <row r="87" spans="1:8" s="148" customFormat="1" x14ac:dyDescent="0.25">
      <c r="A87" s="26"/>
      <c r="B87" s="29" t="s">
        <v>189</v>
      </c>
      <c r="C87" s="30" t="s">
        <v>181</v>
      </c>
      <c r="D87" s="31" t="s">
        <v>182</v>
      </c>
      <c r="E87" s="32">
        <v>16570</v>
      </c>
      <c r="F87" s="34">
        <f t="shared" si="2"/>
        <v>220.93333333333334</v>
      </c>
      <c r="G87" s="35" t="s">
        <v>0</v>
      </c>
      <c r="H87" s="26"/>
    </row>
    <row r="88" spans="1:8" s="148" customFormat="1" x14ac:dyDescent="0.25">
      <c r="A88" s="26"/>
      <c r="B88" s="29" t="s">
        <v>190</v>
      </c>
      <c r="C88" s="30" t="s">
        <v>181</v>
      </c>
      <c r="D88" s="31" t="s">
        <v>182</v>
      </c>
      <c r="E88" s="32">
        <v>53478</v>
      </c>
      <c r="F88" s="34">
        <f t="shared" si="2"/>
        <v>713.04</v>
      </c>
      <c r="G88" s="35" t="s">
        <v>0</v>
      </c>
      <c r="H88" s="26"/>
    </row>
    <row r="89" spans="1:8" s="148" customFormat="1" x14ac:dyDescent="0.25">
      <c r="A89" s="26"/>
      <c r="B89" s="29" t="s">
        <v>180</v>
      </c>
      <c r="C89" s="30" t="s">
        <v>181</v>
      </c>
      <c r="D89" s="31" t="s">
        <v>182</v>
      </c>
      <c r="E89" s="32">
        <v>35154</v>
      </c>
      <c r="F89" s="34">
        <f t="shared" si="2"/>
        <v>468.72</v>
      </c>
      <c r="G89" s="35" t="s">
        <v>0</v>
      </c>
      <c r="H89" s="26"/>
    </row>
    <row r="90" spans="1:8" s="148" customFormat="1" x14ac:dyDescent="0.25">
      <c r="A90" s="26"/>
      <c r="B90" s="29" t="s">
        <v>186</v>
      </c>
      <c r="C90" s="30" t="s">
        <v>181</v>
      </c>
      <c r="D90" s="31" t="s">
        <v>182</v>
      </c>
      <c r="E90" s="32">
        <v>8741</v>
      </c>
      <c r="F90" s="34">
        <f t="shared" si="2"/>
        <v>116.54666666666667</v>
      </c>
      <c r="G90" s="35" t="s">
        <v>0</v>
      </c>
      <c r="H90" s="26"/>
    </row>
    <row r="91" spans="1:8" s="148" customFormat="1" x14ac:dyDescent="0.25">
      <c r="A91" s="26"/>
      <c r="B91" s="29" t="s">
        <v>187</v>
      </c>
      <c r="C91" s="30" t="s">
        <v>181</v>
      </c>
      <c r="D91" s="31" t="s">
        <v>182</v>
      </c>
      <c r="E91" s="32">
        <v>8741</v>
      </c>
      <c r="F91" s="34">
        <f t="shared" si="2"/>
        <v>116.54666666666667</v>
      </c>
      <c r="G91" s="35" t="s">
        <v>0</v>
      </c>
      <c r="H91" s="26"/>
    </row>
    <row r="92" spans="1:8" s="148" customFormat="1" x14ac:dyDescent="0.25">
      <c r="A92" s="26"/>
      <c r="B92" s="29" t="s">
        <v>189</v>
      </c>
      <c r="C92" s="30" t="s">
        <v>181</v>
      </c>
      <c r="D92" s="31" t="s">
        <v>182</v>
      </c>
      <c r="E92" s="32">
        <v>83113</v>
      </c>
      <c r="F92" s="34">
        <f t="shared" si="2"/>
        <v>1108.1733333333334</v>
      </c>
      <c r="G92" s="35" t="s">
        <v>0</v>
      </c>
      <c r="H92" s="26"/>
    </row>
    <row r="93" spans="1:8" s="148" customFormat="1" x14ac:dyDescent="0.25">
      <c r="A93" s="26"/>
      <c r="B93" s="29" t="s">
        <v>186</v>
      </c>
      <c r="C93" s="30" t="s">
        <v>181</v>
      </c>
      <c r="D93" s="31" t="s">
        <v>182</v>
      </c>
      <c r="E93" s="32">
        <v>52303</v>
      </c>
      <c r="F93" s="34">
        <f t="shared" si="2"/>
        <v>697.37333333333333</v>
      </c>
      <c r="G93" s="35" t="s">
        <v>0</v>
      </c>
      <c r="H93" s="26"/>
    </row>
    <row r="94" spans="1:8" s="148" customFormat="1" x14ac:dyDescent="0.25">
      <c r="A94" s="26"/>
      <c r="B94" s="29" t="s">
        <v>187</v>
      </c>
      <c r="C94" s="30" t="s">
        <v>181</v>
      </c>
      <c r="D94" s="31" t="s">
        <v>182</v>
      </c>
      <c r="E94" s="32">
        <v>52303</v>
      </c>
      <c r="F94" s="34">
        <f t="shared" si="2"/>
        <v>697.37333333333333</v>
      </c>
      <c r="G94" s="35" t="s">
        <v>0</v>
      </c>
      <c r="H94" s="26"/>
    </row>
    <row r="95" spans="1:8" s="148" customFormat="1" x14ac:dyDescent="0.25">
      <c r="A95" s="26"/>
      <c r="B95" s="29" t="s">
        <v>186</v>
      </c>
      <c r="C95" s="30" t="s">
        <v>181</v>
      </c>
      <c r="D95" s="31" t="s">
        <v>182</v>
      </c>
      <c r="E95" s="32">
        <v>43588</v>
      </c>
      <c r="F95" s="34">
        <f t="shared" si="2"/>
        <v>581.17333333333329</v>
      </c>
      <c r="G95" s="35" t="s">
        <v>0</v>
      </c>
      <c r="H95" s="26"/>
    </row>
    <row r="96" spans="1:8" s="148" customFormat="1" x14ac:dyDescent="0.25">
      <c r="A96" s="26"/>
      <c r="B96" s="29" t="s">
        <v>187</v>
      </c>
      <c r="C96" s="30" t="s">
        <v>181</v>
      </c>
      <c r="D96" s="31" t="s">
        <v>182</v>
      </c>
      <c r="E96" s="32">
        <v>43588</v>
      </c>
      <c r="F96" s="34">
        <f t="shared" si="2"/>
        <v>581.17333333333329</v>
      </c>
      <c r="G96" s="35" t="s">
        <v>0</v>
      </c>
      <c r="H96" s="26"/>
    </row>
    <row r="97" spans="1:8" s="148" customFormat="1" x14ac:dyDescent="0.25">
      <c r="A97" s="26"/>
      <c r="B97" s="29" t="s">
        <v>183</v>
      </c>
      <c r="C97" s="30" t="s">
        <v>181</v>
      </c>
      <c r="D97" s="31" t="s">
        <v>182</v>
      </c>
      <c r="E97" s="32">
        <v>108633</v>
      </c>
      <c r="F97" s="34">
        <f t="shared" si="2"/>
        <v>1448.44</v>
      </c>
      <c r="G97" s="35" t="s">
        <v>0</v>
      </c>
      <c r="H97" s="26"/>
    </row>
    <row r="98" spans="1:8" s="148" customFormat="1" x14ac:dyDescent="0.25">
      <c r="A98" s="26"/>
      <c r="B98" s="29" t="s">
        <v>189</v>
      </c>
      <c r="C98" s="30" t="s">
        <v>181</v>
      </c>
      <c r="D98" s="31" t="s">
        <v>182</v>
      </c>
      <c r="E98" s="32">
        <v>6720</v>
      </c>
      <c r="F98" s="34">
        <f t="shared" si="2"/>
        <v>89.6</v>
      </c>
      <c r="G98" s="35" t="s">
        <v>0</v>
      </c>
      <c r="H98" s="26"/>
    </row>
    <row r="99" spans="1:8" s="148" customFormat="1" x14ac:dyDescent="0.25">
      <c r="A99" s="26"/>
      <c r="B99" s="29" t="s">
        <v>186</v>
      </c>
      <c r="C99" s="30" t="s">
        <v>181</v>
      </c>
      <c r="D99" s="31" t="s">
        <v>182</v>
      </c>
      <c r="E99" s="32">
        <v>51911</v>
      </c>
      <c r="F99" s="34">
        <f t="shared" si="2"/>
        <v>692.14666666666665</v>
      </c>
      <c r="G99" s="35" t="s">
        <v>0</v>
      </c>
      <c r="H99" s="26"/>
    </row>
    <row r="100" spans="1:8" s="148" customFormat="1" x14ac:dyDescent="0.25">
      <c r="A100" s="26"/>
      <c r="B100" s="29" t="s">
        <v>187</v>
      </c>
      <c r="C100" s="30" t="s">
        <v>181</v>
      </c>
      <c r="D100" s="31" t="s">
        <v>182</v>
      </c>
      <c r="E100" s="32">
        <v>51911</v>
      </c>
      <c r="F100" s="34">
        <f t="shared" si="2"/>
        <v>692.14666666666665</v>
      </c>
      <c r="G100" s="35" t="s">
        <v>0</v>
      </c>
      <c r="H100" s="26"/>
    </row>
    <row r="101" spans="1:8" s="148" customFormat="1" x14ac:dyDescent="0.25">
      <c r="A101" s="26"/>
      <c r="B101" s="29" t="s">
        <v>183</v>
      </c>
      <c r="C101" s="30" t="s">
        <v>181</v>
      </c>
      <c r="D101" s="31" t="s">
        <v>182</v>
      </c>
      <c r="E101" s="32">
        <v>76211</v>
      </c>
      <c r="F101" s="34">
        <f t="shared" si="2"/>
        <v>1016.1466666666666</v>
      </c>
      <c r="G101" s="35" t="s">
        <v>0</v>
      </c>
      <c r="H101" s="26"/>
    </row>
    <row r="102" spans="1:8" s="148" customFormat="1" x14ac:dyDescent="0.25">
      <c r="A102" s="26"/>
      <c r="B102" s="29" t="s">
        <v>184</v>
      </c>
      <c r="C102" s="30" t="s">
        <v>181</v>
      </c>
      <c r="D102" s="31" t="s">
        <v>182</v>
      </c>
      <c r="E102" s="32">
        <v>4033</v>
      </c>
      <c r="F102" s="34">
        <f t="shared" si="2"/>
        <v>53.773333333333333</v>
      </c>
      <c r="G102" s="35" t="s">
        <v>0</v>
      </c>
      <c r="H102" s="26"/>
    </row>
    <row r="103" spans="1:8" s="148" customFormat="1" x14ac:dyDescent="0.25">
      <c r="A103" s="26"/>
      <c r="B103" s="29" t="s">
        <v>186</v>
      </c>
      <c r="C103" s="30" t="s">
        <v>181</v>
      </c>
      <c r="D103" s="31" t="s">
        <v>182</v>
      </c>
      <c r="E103" s="32">
        <v>15331</v>
      </c>
      <c r="F103" s="34">
        <f t="shared" si="2"/>
        <v>204.41333333333333</v>
      </c>
      <c r="G103" s="35" t="s">
        <v>0</v>
      </c>
      <c r="H103" s="26"/>
    </row>
    <row r="104" spans="1:8" s="148" customFormat="1" x14ac:dyDescent="0.25">
      <c r="A104" s="26"/>
      <c r="B104" s="29" t="s">
        <v>187</v>
      </c>
      <c r="C104" s="30" t="s">
        <v>181</v>
      </c>
      <c r="D104" s="31" t="s">
        <v>182</v>
      </c>
      <c r="E104" s="32">
        <v>15331</v>
      </c>
      <c r="F104" s="34">
        <f t="shared" si="2"/>
        <v>204.41333333333333</v>
      </c>
      <c r="G104" s="35" t="s">
        <v>0</v>
      </c>
      <c r="H104" s="26"/>
    </row>
    <row r="105" spans="1:8" s="148" customFormat="1" x14ac:dyDescent="0.25">
      <c r="A105" s="26"/>
      <c r="B105" s="29" t="s">
        <v>188</v>
      </c>
      <c r="C105" s="30" t="s">
        <v>181</v>
      </c>
      <c r="D105" s="31" t="s">
        <v>182</v>
      </c>
      <c r="E105" s="32">
        <v>10461</v>
      </c>
      <c r="F105" s="34">
        <f t="shared" si="2"/>
        <v>139.47999999999999</v>
      </c>
      <c r="G105" s="35" t="s">
        <v>0</v>
      </c>
      <c r="H105" s="26"/>
    </row>
    <row r="106" spans="1:8" s="148" customFormat="1" x14ac:dyDescent="0.25">
      <c r="A106" s="26"/>
      <c r="B106" s="29" t="s">
        <v>189</v>
      </c>
      <c r="C106" s="30" t="s">
        <v>181</v>
      </c>
      <c r="D106" s="31" t="s">
        <v>182</v>
      </c>
      <c r="E106" s="32">
        <v>24299</v>
      </c>
      <c r="F106" s="34">
        <f t="shared" si="2"/>
        <v>323.98666666666668</v>
      </c>
      <c r="G106" s="35" t="s">
        <v>0</v>
      </c>
      <c r="H106" s="26"/>
    </row>
    <row r="107" spans="1:8" s="148" customFormat="1" x14ac:dyDescent="0.25">
      <c r="A107" s="26"/>
      <c r="B107" s="29" t="s">
        <v>190</v>
      </c>
      <c r="C107" s="30" t="s">
        <v>181</v>
      </c>
      <c r="D107" s="31" t="s">
        <v>182</v>
      </c>
      <c r="E107" s="32">
        <v>58814</v>
      </c>
      <c r="F107" s="34">
        <f t="shared" si="2"/>
        <v>784.18666666666661</v>
      </c>
      <c r="G107" s="35" t="s">
        <v>0</v>
      </c>
      <c r="H107" s="26"/>
    </row>
    <row r="108" spans="1:8" s="148" customFormat="1" x14ac:dyDescent="0.25">
      <c r="A108" s="26"/>
      <c r="B108" s="29" t="s">
        <v>183</v>
      </c>
      <c r="C108" s="30" t="s">
        <v>181</v>
      </c>
      <c r="D108" s="31" t="s">
        <v>182</v>
      </c>
      <c r="E108" s="32">
        <v>1968</v>
      </c>
      <c r="F108" s="34">
        <f t="shared" si="2"/>
        <v>26.24</v>
      </c>
      <c r="G108" s="35" t="s">
        <v>0</v>
      </c>
      <c r="H108" s="26"/>
    </row>
    <row r="109" spans="1:8" s="148" customFormat="1" x14ac:dyDescent="0.25">
      <c r="A109" s="26"/>
      <c r="B109" s="29" t="s">
        <v>186</v>
      </c>
      <c r="C109" s="30" t="s">
        <v>181</v>
      </c>
      <c r="D109" s="31" t="s">
        <v>182</v>
      </c>
      <c r="E109" s="32">
        <v>47924</v>
      </c>
      <c r="F109" s="34">
        <f t="shared" si="2"/>
        <v>638.98666666666668</v>
      </c>
      <c r="G109" s="35" t="s">
        <v>0</v>
      </c>
      <c r="H109" s="26"/>
    </row>
    <row r="110" spans="1:8" s="148" customFormat="1" x14ac:dyDescent="0.25">
      <c r="A110" s="26"/>
      <c r="B110" s="29" t="s">
        <v>187</v>
      </c>
      <c r="C110" s="30" t="s">
        <v>181</v>
      </c>
      <c r="D110" s="31" t="s">
        <v>182</v>
      </c>
      <c r="E110" s="32">
        <v>47924</v>
      </c>
      <c r="F110" s="34">
        <f t="shared" si="2"/>
        <v>638.98666666666668</v>
      </c>
      <c r="G110" s="35" t="s">
        <v>0</v>
      </c>
      <c r="H110" s="26"/>
    </row>
    <row r="111" spans="1:8" s="148" customFormat="1" x14ac:dyDescent="0.25">
      <c r="A111" s="26"/>
      <c r="B111" s="29" t="s">
        <v>188</v>
      </c>
      <c r="C111" s="30" t="s">
        <v>181</v>
      </c>
      <c r="D111" s="31" t="s">
        <v>182</v>
      </c>
      <c r="E111" s="32">
        <v>65398</v>
      </c>
      <c r="F111" s="34">
        <f t="shared" si="2"/>
        <v>871.97333333333336</v>
      </c>
      <c r="G111" s="35" t="s">
        <v>0</v>
      </c>
      <c r="H111" s="26"/>
    </row>
    <row r="112" spans="1:8" s="148" customFormat="1" x14ac:dyDescent="0.25">
      <c r="A112" s="26"/>
      <c r="B112" s="29" t="s">
        <v>189</v>
      </c>
      <c r="C112" s="30" t="s">
        <v>181</v>
      </c>
      <c r="D112" s="31" t="s">
        <v>182</v>
      </c>
      <c r="E112" s="32">
        <v>10851</v>
      </c>
      <c r="F112" s="34">
        <f t="shared" si="2"/>
        <v>144.68</v>
      </c>
      <c r="G112" s="35" t="s">
        <v>0</v>
      </c>
      <c r="H112" s="26"/>
    </row>
    <row r="113" spans="1:8" s="148" customFormat="1" x14ac:dyDescent="0.25">
      <c r="A113" s="26"/>
      <c r="B113" s="29" t="s">
        <v>198</v>
      </c>
      <c r="C113" s="30" t="s">
        <v>181</v>
      </c>
      <c r="D113" s="31" t="s">
        <v>197</v>
      </c>
      <c r="E113" s="32">
        <v>358112</v>
      </c>
      <c r="F113" s="34">
        <f t="shared" si="2"/>
        <v>35811.199999999997</v>
      </c>
      <c r="G113" s="35" t="s">
        <v>0</v>
      </c>
      <c r="H113" s="26"/>
    </row>
    <row r="114" spans="1:8" s="148" customFormat="1" x14ac:dyDescent="0.25">
      <c r="A114" s="26"/>
      <c r="B114" s="29" t="s">
        <v>199</v>
      </c>
      <c r="C114" s="30" t="s">
        <v>181</v>
      </c>
      <c r="D114" s="31" t="s">
        <v>200</v>
      </c>
      <c r="E114" s="32">
        <v>229985</v>
      </c>
      <c r="F114" s="34">
        <f t="shared" si="2"/>
        <v>9199.4</v>
      </c>
      <c r="G114" s="35" t="s">
        <v>0</v>
      </c>
      <c r="H114" s="26"/>
    </row>
    <row r="115" spans="1:8" s="148" customFormat="1" x14ac:dyDescent="0.25">
      <c r="A115" s="26"/>
      <c r="B115" s="29" t="s">
        <v>201</v>
      </c>
      <c r="C115" s="30" t="s">
        <v>181</v>
      </c>
      <c r="D115" s="31" t="s">
        <v>200</v>
      </c>
      <c r="E115" s="32">
        <v>249799</v>
      </c>
      <c r="F115" s="34">
        <f t="shared" si="2"/>
        <v>9991.9599999999991</v>
      </c>
      <c r="G115" s="35" t="s">
        <v>0</v>
      </c>
      <c r="H115" s="26"/>
    </row>
    <row r="116" spans="1:8" s="148" customFormat="1" x14ac:dyDescent="0.25">
      <c r="A116" s="26"/>
      <c r="B116" s="29" t="s">
        <v>180</v>
      </c>
      <c r="C116" s="30" t="s">
        <v>181</v>
      </c>
      <c r="D116" s="31" t="s">
        <v>182</v>
      </c>
      <c r="E116" s="32">
        <v>537533</v>
      </c>
      <c r="F116" s="34">
        <f t="shared" si="2"/>
        <v>7167.1066666666666</v>
      </c>
      <c r="G116" s="35" t="s">
        <v>0</v>
      </c>
      <c r="H116" s="26"/>
    </row>
    <row r="117" spans="1:8" s="148" customFormat="1" x14ac:dyDescent="0.25">
      <c r="A117" s="26"/>
      <c r="B117" s="29" t="s">
        <v>202</v>
      </c>
      <c r="C117" s="30" t="s">
        <v>181</v>
      </c>
      <c r="D117" s="31" t="s">
        <v>203</v>
      </c>
      <c r="E117" s="32">
        <v>2118412</v>
      </c>
      <c r="F117" s="34">
        <f t="shared" si="2"/>
        <v>264801.5</v>
      </c>
      <c r="G117" s="35" t="s">
        <v>0</v>
      </c>
      <c r="H117" s="26"/>
    </row>
    <row r="118" spans="1:8" s="148" customFormat="1" x14ac:dyDescent="0.25">
      <c r="A118" s="26"/>
      <c r="B118" s="29" t="s">
        <v>204</v>
      </c>
      <c r="C118" s="30" t="s">
        <v>181</v>
      </c>
      <c r="D118" s="31" t="s">
        <v>182</v>
      </c>
      <c r="E118" s="32">
        <v>211175</v>
      </c>
      <c r="F118" s="34">
        <f t="shared" si="2"/>
        <v>2815.6666666666665</v>
      </c>
      <c r="G118" s="35" t="s">
        <v>0</v>
      </c>
      <c r="H118" s="26"/>
    </row>
    <row r="119" spans="1:8" s="148" customFormat="1" x14ac:dyDescent="0.25">
      <c r="A119" s="26"/>
      <c r="B119" s="29" t="s">
        <v>205</v>
      </c>
      <c r="C119" s="30" t="s">
        <v>181</v>
      </c>
      <c r="D119" s="31" t="s">
        <v>193</v>
      </c>
      <c r="E119" s="32">
        <v>402971</v>
      </c>
      <c r="F119" s="34">
        <f t="shared" si="2"/>
        <v>8059.42</v>
      </c>
      <c r="G119" s="35" t="s">
        <v>0</v>
      </c>
      <c r="H119" s="26"/>
    </row>
    <row r="120" spans="1:8" s="148" customFormat="1" x14ac:dyDescent="0.25">
      <c r="A120" s="26"/>
      <c r="B120" s="23" t="s">
        <v>71</v>
      </c>
      <c r="C120" s="158"/>
      <c r="D120" s="158"/>
      <c r="E120" s="158"/>
      <c r="F120" s="36">
        <f>SUM(F8:F119)</f>
        <v>878163.38666666637</v>
      </c>
      <c r="G120" s="37" t="s">
        <v>0</v>
      </c>
      <c r="H120" s="26"/>
    </row>
    <row r="121" spans="1:8" s="148" customFormat="1" x14ac:dyDescent="0.25">
      <c r="A121" s="26"/>
      <c r="B121" s="107" t="s">
        <v>132</v>
      </c>
      <c r="C121" s="159"/>
      <c r="D121" s="159"/>
      <c r="E121" s="159"/>
      <c r="F121" s="66">
        <v>4453415.9583333321</v>
      </c>
      <c r="G121" s="37" t="s">
        <v>0</v>
      </c>
      <c r="H121" s="26"/>
    </row>
    <row r="122" spans="1:8" s="148" customFormat="1" x14ac:dyDescent="0.25">
      <c r="A122" s="26"/>
      <c r="B122" s="39" t="s">
        <v>68</v>
      </c>
      <c r="C122" s="160"/>
      <c r="D122" s="160"/>
      <c r="E122" s="161"/>
      <c r="F122" s="38">
        <f>F120+F121</f>
        <v>5331579.3449999988</v>
      </c>
      <c r="G122" s="38" t="s">
        <v>0</v>
      </c>
      <c r="H122" s="26"/>
    </row>
    <row r="123" spans="1:8" s="148" customFormat="1" x14ac:dyDescent="0.25">
      <c r="A123" s="26"/>
      <c r="B123" s="26"/>
      <c r="C123" s="26"/>
      <c r="D123" s="26"/>
      <c r="E123" s="26"/>
      <c r="F123" s="26"/>
      <c r="G123" s="26"/>
      <c r="H123" s="26"/>
    </row>
    <row r="124" spans="1:8" s="148" customFormat="1" x14ac:dyDescent="0.25">
      <c r="A124" s="26"/>
      <c r="B124" s="26"/>
      <c r="C124" s="26"/>
      <c r="D124" s="26"/>
      <c r="E124" s="26"/>
      <c r="F124" s="26"/>
      <c r="G124" s="26"/>
      <c r="H124" s="26"/>
    </row>
    <row r="125" spans="1:8" s="148" customFormat="1" x14ac:dyDescent="0.25">
      <c r="A125" s="26"/>
      <c r="B125" s="26"/>
      <c r="C125" s="26"/>
      <c r="D125" s="26"/>
      <c r="E125" s="26"/>
      <c r="F125" s="26"/>
      <c r="G125" s="26"/>
      <c r="H125" s="26"/>
    </row>
    <row r="126" spans="1:8" s="148" customFormat="1" hidden="1" x14ac:dyDescent="0.25"/>
    <row r="127" spans="1:8" s="148" customFormat="1" hidden="1" x14ac:dyDescent="0.25"/>
    <row r="128" spans="1:8" s="148" customFormat="1" hidden="1" x14ac:dyDescent="0.25"/>
    <row r="129" s="148" customFormat="1" ht="14.45" hidden="1" customHeight="1" x14ac:dyDescent="0.25"/>
    <row r="130" s="148" customFormat="1" ht="14.45" hidden="1" customHeight="1" x14ac:dyDescent="0.25"/>
    <row r="131" s="148" customFormat="1" ht="15" hidden="1" customHeight="1" x14ac:dyDescent="0.25"/>
    <row r="132" s="148" customFormat="1" ht="15" hidden="1" customHeight="1" x14ac:dyDescent="0.25"/>
    <row r="133" s="148" customFormat="1" ht="15" hidden="1" customHeight="1" x14ac:dyDescent="0.25"/>
    <row r="134" s="148" customFormat="1" ht="15" hidden="1" customHeight="1" x14ac:dyDescent="0.25"/>
    <row r="135" s="148" customFormat="1" ht="15" hidden="1" customHeight="1" x14ac:dyDescent="0.25"/>
    <row r="136" s="148" customFormat="1" hidden="1" x14ac:dyDescent="0.25"/>
    <row r="137" s="148" customFormat="1" hidden="1" x14ac:dyDescent="0.25"/>
    <row r="138" s="148" customFormat="1" hidden="1" x14ac:dyDescent="0.25"/>
    <row r="139" s="148" customFormat="1" hidden="1" x14ac:dyDescent="0.25"/>
    <row r="140" s="148" customFormat="1" hidden="1" x14ac:dyDescent="0.25"/>
    <row r="141" s="148" customFormat="1" hidden="1" x14ac:dyDescent="0.25"/>
    <row r="142" s="148" customFormat="1" hidden="1" x14ac:dyDescent="0.25"/>
    <row r="143" s="148" customFormat="1" hidden="1" x14ac:dyDescent="0.25"/>
    <row r="144" s="148" customFormat="1" hidden="1" x14ac:dyDescent="0.25"/>
    <row r="145" s="148" customFormat="1" hidden="1" x14ac:dyDescent="0.25"/>
    <row r="146" s="148" customFormat="1" hidden="1" x14ac:dyDescent="0.25"/>
    <row r="147" s="148" customFormat="1" hidden="1" x14ac:dyDescent="0.25"/>
    <row r="148" s="148" customFormat="1" hidden="1" x14ac:dyDescent="0.25"/>
    <row r="149" s="148" customFormat="1" hidden="1" x14ac:dyDescent="0.25"/>
    <row r="150" s="148" customFormat="1" hidden="1" x14ac:dyDescent="0.25"/>
    <row r="151" s="148" customFormat="1" hidden="1" x14ac:dyDescent="0.25"/>
    <row r="152" s="148" customFormat="1" hidden="1" x14ac:dyDescent="0.25"/>
    <row r="153" s="148" customFormat="1" hidden="1" x14ac:dyDescent="0.25"/>
    <row r="154" s="148" customFormat="1" hidden="1" x14ac:dyDescent="0.25"/>
    <row r="155" s="148" customFormat="1" hidden="1" x14ac:dyDescent="0.25"/>
    <row r="156" s="148" customFormat="1" hidden="1" x14ac:dyDescent="0.25"/>
    <row r="157" s="148" customFormat="1" hidden="1" x14ac:dyDescent="0.25"/>
    <row r="158" s="148" customFormat="1" hidden="1" x14ac:dyDescent="0.25"/>
    <row r="159" s="148" customFormat="1" hidden="1" x14ac:dyDescent="0.25"/>
    <row r="160" s="148" customFormat="1" hidden="1" x14ac:dyDescent="0.25"/>
    <row r="161" s="148" customFormat="1" hidden="1" x14ac:dyDescent="0.25"/>
    <row r="162" s="148" customFormat="1" hidden="1" x14ac:dyDescent="0.25"/>
    <row r="163" s="148" customFormat="1" hidden="1" x14ac:dyDescent="0.25"/>
    <row r="164" s="148" customFormat="1" hidden="1" x14ac:dyDescent="0.25"/>
    <row r="165" s="148" customFormat="1" hidden="1" x14ac:dyDescent="0.25"/>
    <row r="166" s="148" customFormat="1" hidden="1" x14ac:dyDescent="0.25"/>
    <row r="167" s="148" customFormat="1" hidden="1" x14ac:dyDescent="0.25"/>
    <row r="168" s="148" customFormat="1" hidden="1" x14ac:dyDescent="0.25"/>
    <row r="169" s="148" customFormat="1" hidden="1" x14ac:dyDescent="0.25"/>
    <row r="170" s="148" customFormat="1" hidden="1" x14ac:dyDescent="0.25"/>
    <row r="171" s="148" customFormat="1" hidden="1" x14ac:dyDescent="0.25"/>
    <row r="172" s="148" customFormat="1" hidden="1" x14ac:dyDescent="0.25"/>
    <row r="173" s="148" customFormat="1" hidden="1" x14ac:dyDescent="0.25"/>
    <row r="174" s="148" customFormat="1" hidden="1" x14ac:dyDescent="0.25"/>
    <row r="175" s="148" customFormat="1" hidden="1" x14ac:dyDescent="0.25"/>
    <row r="176" s="148" customFormat="1" hidden="1" x14ac:dyDescent="0.25"/>
    <row r="177" s="148" customFormat="1" hidden="1" x14ac:dyDescent="0.25"/>
    <row r="178" s="148" customFormat="1" hidden="1" x14ac:dyDescent="0.25"/>
    <row r="179" s="148" customFormat="1" hidden="1" x14ac:dyDescent="0.25"/>
    <row r="180" s="148" customFormat="1" hidden="1" x14ac:dyDescent="0.25"/>
    <row r="181" s="148" customFormat="1" hidden="1" x14ac:dyDescent="0.25"/>
    <row r="182" s="148" customFormat="1" hidden="1" x14ac:dyDescent="0.25"/>
    <row r="183" s="148" customFormat="1" hidden="1" x14ac:dyDescent="0.25"/>
    <row r="184" s="148" customFormat="1" hidden="1" x14ac:dyDescent="0.25"/>
    <row r="185" s="148" customFormat="1" hidden="1" x14ac:dyDescent="0.25"/>
    <row r="186" s="148" customFormat="1" hidden="1" x14ac:dyDescent="0.25"/>
    <row r="187" s="148" customFormat="1" hidden="1" x14ac:dyDescent="0.25"/>
    <row r="188" s="148" customFormat="1" hidden="1" x14ac:dyDescent="0.25"/>
    <row r="189" s="148" customFormat="1" hidden="1" x14ac:dyDescent="0.25"/>
    <row r="190" s="148" customFormat="1" hidden="1" x14ac:dyDescent="0.25"/>
    <row r="191" s="148" customFormat="1" hidden="1" x14ac:dyDescent="0.25"/>
    <row r="192" s="148" customFormat="1" hidden="1" x14ac:dyDescent="0.25"/>
    <row r="193" s="148" customFormat="1" hidden="1" x14ac:dyDescent="0.25"/>
    <row r="194" s="148" customFormat="1" hidden="1" x14ac:dyDescent="0.25"/>
    <row r="195" s="148" customFormat="1" hidden="1" x14ac:dyDescent="0.25"/>
    <row r="196" s="148" customFormat="1" hidden="1" x14ac:dyDescent="0.25"/>
    <row r="197" s="148" customFormat="1" hidden="1" x14ac:dyDescent="0.25"/>
    <row r="198" s="148" customFormat="1" hidden="1" x14ac:dyDescent="0.25"/>
    <row r="199" s="148" customFormat="1" hidden="1" x14ac:dyDescent="0.25"/>
    <row r="200" s="148" customFormat="1" hidden="1" x14ac:dyDescent="0.25"/>
    <row r="201" s="148" customFormat="1" hidden="1" x14ac:dyDescent="0.25"/>
    <row r="202" s="148" customFormat="1" hidden="1" x14ac:dyDescent="0.25"/>
    <row r="203" s="148" customFormat="1" hidden="1" x14ac:dyDescent="0.25"/>
    <row r="204" s="148" customFormat="1" hidden="1" x14ac:dyDescent="0.25"/>
    <row r="205" s="148" customFormat="1" hidden="1" x14ac:dyDescent="0.25"/>
    <row r="206" s="148" customFormat="1" hidden="1" x14ac:dyDescent="0.25"/>
    <row r="207" s="148" customFormat="1" hidden="1" x14ac:dyDescent="0.25"/>
    <row r="208" s="148" customFormat="1" hidden="1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Lolland Vand AS</v>
      </c>
      <c r="B1" s="162"/>
      <c r="C1" s="162"/>
      <c r="D1" s="162"/>
      <c r="E1" s="162"/>
    </row>
    <row r="2" spans="1:5" x14ac:dyDescent="0.25">
      <c r="A2" s="1" t="str">
        <f>'1. Forside'!A2</f>
        <v>V125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121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133</v>
      </c>
      <c r="C6" s="163"/>
      <c r="D6" s="163"/>
      <c r="E6" s="162"/>
    </row>
    <row r="7" spans="1:5" x14ac:dyDescent="0.25">
      <c r="A7" s="162"/>
      <c r="B7" s="108" t="s">
        <v>134</v>
      </c>
      <c r="C7" s="19">
        <v>998064</v>
      </c>
      <c r="D7" s="151" t="s">
        <v>0</v>
      </c>
      <c r="E7" s="162"/>
    </row>
    <row r="8" spans="1:5" x14ac:dyDescent="0.25">
      <c r="A8" s="162"/>
      <c r="B8" s="108" t="s">
        <v>135</v>
      </c>
      <c r="C8" s="19">
        <v>925633</v>
      </c>
      <c r="D8" s="151" t="s">
        <v>0</v>
      </c>
      <c r="E8" s="162"/>
    </row>
    <row r="9" spans="1:5" ht="15" customHeight="1" x14ac:dyDescent="0.25">
      <c r="A9" s="162"/>
      <c r="B9" s="108" t="s">
        <v>136</v>
      </c>
      <c r="C9" s="40">
        <f>'6. Gennemførte investeringer'!F120</f>
        <v>878163.38666666637</v>
      </c>
      <c r="D9" s="151" t="s">
        <v>0</v>
      </c>
      <c r="E9" s="162"/>
    </row>
    <row r="10" spans="1:5" x14ac:dyDescent="0.25">
      <c r="A10" s="162"/>
      <c r="B10" s="28" t="s">
        <v>133</v>
      </c>
      <c r="C10" s="21">
        <f>C9-C7+C9-C8</f>
        <v>-167370.22666666727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26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Lolland Vand AS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V125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120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110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180</v>
      </c>
      <c r="C8" s="30">
        <v>2015</v>
      </c>
      <c r="D8" s="31">
        <v>75</v>
      </c>
      <c r="E8" s="32">
        <v>3267300</v>
      </c>
      <c r="F8" s="45">
        <f>E8/D8</f>
        <v>43564</v>
      </c>
      <c r="G8" s="35" t="s">
        <v>0</v>
      </c>
      <c r="H8" s="26"/>
    </row>
    <row r="9" spans="1:8" s="148" customFormat="1" x14ac:dyDescent="0.25">
      <c r="A9" s="26"/>
      <c r="B9" s="29" t="s">
        <v>180</v>
      </c>
      <c r="C9" s="30">
        <v>2015</v>
      </c>
      <c r="D9" s="31">
        <v>75</v>
      </c>
      <c r="E9" s="32">
        <v>945750</v>
      </c>
      <c r="F9" s="45">
        <f t="shared" ref="F9:F25" si="0">E9/D9</f>
        <v>12610</v>
      </c>
      <c r="G9" s="35" t="s">
        <v>0</v>
      </c>
      <c r="H9" s="26"/>
    </row>
    <row r="10" spans="1:8" s="148" customFormat="1" x14ac:dyDescent="0.25">
      <c r="A10" s="26"/>
      <c r="B10" s="29" t="s">
        <v>183</v>
      </c>
      <c r="C10" s="30">
        <v>2015</v>
      </c>
      <c r="D10" s="31">
        <v>75</v>
      </c>
      <c r="E10" s="32">
        <v>111400</v>
      </c>
      <c r="F10" s="45">
        <f t="shared" si="0"/>
        <v>1485.3333333333333</v>
      </c>
      <c r="G10" s="35" t="s">
        <v>0</v>
      </c>
      <c r="H10" s="26"/>
    </row>
    <row r="11" spans="1:8" s="148" customFormat="1" x14ac:dyDescent="0.25">
      <c r="A11" s="26"/>
      <c r="B11" s="29" t="s">
        <v>207</v>
      </c>
      <c r="C11" s="30">
        <v>2015</v>
      </c>
      <c r="D11" s="31">
        <v>50</v>
      </c>
      <c r="E11" s="32">
        <v>1204200</v>
      </c>
      <c r="F11" s="45">
        <f t="shared" si="0"/>
        <v>24084</v>
      </c>
      <c r="G11" s="35" t="s">
        <v>0</v>
      </c>
      <c r="H11" s="26"/>
    </row>
    <row r="12" spans="1:8" s="148" customFormat="1" x14ac:dyDescent="0.25">
      <c r="A12" s="26"/>
      <c r="B12" s="29" t="s">
        <v>180</v>
      </c>
      <c r="C12" s="30">
        <v>2015</v>
      </c>
      <c r="D12" s="31">
        <v>75</v>
      </c>
      <c r="E12" s="32">
        <v>823200</v>
      </c>
      <c r="F12" s="45">
        <f t="shared" si="0"/>
        <v>10976</v>
      </c>
      <c r="G12" s="35" t="s">
        <v>0</v>
      </c>
      <c r="H12" s="26"/>
    </row>
    <row r="13" spans="1:8" s="148" customFormat="1" x14ac:dyDescent="0.25">
      <c r="A13" s="26"/>
      <c r="B13" s="29" t="s">
        <v>188</v>
      </c>
      <c r="C13" s="30">
        <v>2015</v>
      </c>
      <c r="D13" s="31">
        <v>75</v>
      </c>
      <c r="E13" s="32">
        <v>926000</v>
      </c>
      <c r="F13" s="45">
        <f t="shared" si="0"/>
        <v>12346.666666666666</v>
      </c>
      <c r="G13" s="35" t="s">
        <v>0</v>
      </c>
      <c r="H13" s="26"/>
    </row>
    <row r="14" spans="1:8" s="148" customFormat="1" x14ac:dyDescent="0.25">
      <c r="A14" s="26"/>
      <c r="B14" s="29" t="s">
        <v>190</v>
      </c>
      <c r="C14" s="30">
        <v>2015</v>
      </c>
      <c r="D14" s="31">
        <v>75</v>
      </c>
      <c r="E14" s="32">
        <v>546000</v>
      </c>
      <c r="F14" s="45">
        <f t="shared" si="0"/>
        <v>7280</v>
      </c>
      <c r="G14" s="35" t="s">
        <v>0</v>
      </c>
      <c r="H14" s="26"/>
    </row>
    <row r="15" spans="1:8" s="148" customFormat="1" x14ac:dyDescent="0.25">
      <c r="A15" s="26"/>
      <c r="B15" s="29" t="s">
        <v>180</v>
      </c>
      <c r="C15" s="30">
        <v>2015</v>
      </c>
      <c r="D15" s="31">
        <v>75</v>
      </c>
      <c r="E15" s="32">
        <v>1000000</v>
      </c>
      <c r="F15" s="45">
        <f t="shared" si="0"/>
        <v>13333.333333333334</v>
      </c>
      <c r="G15" s="35" t="s">
        <v>0</v>
      </c>
      <c r="H15" s="26"/>
    </row>
    <row r="16" spans="1:8" s="148" customFormat="1" x14ac:dyDescent="0.25">
      <c r="A16" s="26"/>
      <c r="B16" s="29" t="s">
        <v>208</v>
      </c>
      <c r="C16" s="30">
        <v>2015</v>
      </c>
      <c r="D16" s="31">
        <v>25</v>
      </c>
      <c r="E16" s="32">
        <v>170000</v>
      </c>
      <c r="F16" s="45">
        <f t="shared" si="0"/>
        <v>6800</v>
      </c>
      <c r="G16" s="35" t="s">
        <v>0</v>
      </c>
      <c r="H16" s="26"/>
    </row>
    <row r="17" spans="1:8" s="148" customFormat="1" x14ac:dyDescent="0.25">
      <c r="A17" s="26"/>
      <c r="B17" s="29" t="s">
        <v>204</v>
      </c>
      <c r="C17" s="30">
        <v>2015</v>
      </c>
      <c r="D17" s="31">
        <v>75</v>
      </c>
      <c r="E17" s="32">
        <v>150000</v>
      </c>
      <c r="F17" s="45">
        <f t="shared" si="0"/>
        <v>2000</v>
      </c>
      <c r="G17" s="35" t="s">
        <v>0</v>
      </c>
      <c r="H17" s="26"/>
    </row>
    <row r="18" spans="1:8" s="148" customFormat="1" x14ac:dyDescent="0.25">
      <c r="A18" s="26"/>
      <c r="B18" s="29" t="s">
        <v>180</v>
      </c>
      <c r="C18" s="30">
        <v>2015</v>
      </c>
      <c r="D18" s="31">
        <v>75</v>
      </c>
      <c r="E18" s="32">
        <v>500000</v>
      </c>
      <c r="F18" s="45">
        <f t="shared" si="0"/>
        <v>6666.666666666667</v>
      </c>
      <c r="G18" s="35" t="s">
        <v>0</v>
      </c>
      <c r="H18" s="26"/>
    </row>
    <row r="19" spans="1:8" s="148" customFormat="1" x14ac:dyDescent="0.25">
      <c r="A19" s="26"/>
      <c r="B19" s="29" t="s">
        <v>188</v>
      </c>
      <c r="C19" s="30">
        <v>2015</v>
      </c>
      <c r="D19" s="31">
        <v>75</v>
      </c>
      <c r="E19" s="32">
        <v>600000</v>
      </c>
      <c r="F19" s="45">
        <f t="shared" si="0"/>
        <v>8000</v>
      </c>
      <c r="G19" s="35" t="s">
        <v>0</v>
      </c>
      <c r="H19" s="26"/>
    </row>
    <row r="20" spans="1:8" s="148" customFormat="1" x14ac:dyDescent="0.25">
      <c r="A20" s="26"/>
      <c r="B20" s="29" t="s">
        <v>186</v>
      </c>
      <c r="C20" s="30">
        <v>2015</v>
      </c>
      <c r="D20" s="31">
        <v>75</v>
      </c>
      <c r="E20" s="32">
        <v>250000</v>
      </c>
      <c r="F20" s="45">
        <f t="shared" si="0"/>
        <v>3333.3333333333335</v>
      </c>
      <c r="G20" s="35" t="s">
        <v>0</v>
      </c>
      <c r="H20" s="26"/>
    </row>
    <row r="21" spans="1:8" s="148" customFormat="1" x14ac:dyDescent="0.25">
      <c r="A21" s="26"/>
      <c r="B21" s="29" t="s">
        <v>189</v>
      </c>
      <c r="C21" s="30">
        <v>2015</v>
      </c>
      <c r="D21" s="31">
        <v>75</v>
      </c>
      <c r="E21" s="32">
        <v>250000</v>
      </c>
      <c r="F21" s="45">
        <f t="shared" si="0"/>
        <v>3333.3333333333335</v>
      </c>
      <c r="G21" s="35" t="s">
        <v>0</v>
      </c>
      <c r="H21" s="26"/>
    </row>
    <row r="22" spans="1:8" s="148" customFormat="1" x14ac:dyDescent="0.25">
      <c r="A22" s="26"/>
      <c r="B22" s="29" t="s">
        <v>202</v>
      </c>
      <c r="C22" s="30">
        <v>2015</v>
      </c>
      <c r="D22" s="31">
        <v>8</v>
      </c>
      <c r="E22" s="32">
        <v>2000000</v>
      </c>
      <c r="F22" s="45">
        <f t="shared" si="0"/>
        <v>250000</v>
      </c>
      <c r="G22" s="35" t="s">
        <v>0</v>
      </c>
      <c r="H22" s="26"/>
    </row>
    <row r="23" spans="1:8" s="148" customFormat="1" x14ac:dyDescent="0.25">
      <c r="A23" s="26"/>
      <c r="B23" s="29" t="s">
        <v>198</v>
      </c>
      <c r="C23" s="30">
        <v>2015</v>
      </c>
      <c r="D23" s="31">
        <v>10</v>
      </c>
      <c r="E23" s="32">
        <v>500000</v>
      </c>
      <c r="F23" s="45">
        <f t="shared" si="0"/>
        <v>50000</v>
      </c>
      <c r="G23" s="35" t="s">
        <v>0</v>
      </c>
      <c r="H23" s="26"/>
    </row>
    <row r="24" spans="1:8" s="148" customFormat="1" x14ac:dyDescent="0.25">
      <c r="A24" s="26"/>
      <c r="B24" s="29" t="s">
        <v>209</v>
      </c>
      <c r="C24" s="30">
        <v>2015</v>
      </c>
      <c r="D24" s="31">
        <v>25</v>
      </c>
      <c r="E24" s="32">
        <v>150000</v>
      </c>
      <c r="F24" s="45">
        <f t="shared" si="0"/>
        <v>6000</v>
      </c>
      <c r="G24" s="35" t="s">
        <v>0</v>
      </c>
      <c r="H24" s="26"/>
    </row>
    <row r="25" spans="1:8" s="148" customFormat="1" x14ac:dyDescent="0.25">
      <c r="A25" s="26"/>
      <c r="B25" s="29" t="s">
        <v>180</v>
      </c>
      <c r="C25" s="30">
        <v>2016</v>
      </c>
      <c r="D25" s="31">
        <v>75</v>
      </c>
      <c r="E25" s="32">
        <v>10000000</v>
      </c>
      <c r="F25" s="45">
        <f t="shared" si="0"/>
        <v>133333.33333333334</v>
      </c>
      <c r="G25" s="35" t="s">
        <v>0</v>
      </c>
      <c r="H25" s="26"/>
    </row>
    <row r="26" spans="1:8" s="148" customFormat="1" x14ac:dyDescent="0.25">
      <c r="A26" s="26"/>
      <c r="B26" s="109" t="s">
        <v>72</v>
      </c>
      <c r="C26" s="165"/>
      <c r="D26" s="166"/>
      <c r="E26" s="167"/>
      <c r="F26" s="46">
        <f>SUMIF(C8:C25,"2015",F8:F25)</f>
        <v>461812.66666666669</v>
      </c>
      <c r="G26" s="47" t="s">
        <v>0</v>
      </c>
      <c r="H26" s="26"/>
    </row>
    <row r="27" spans="1:8" s="148" customFormat="1" x14ac:dyDescent="0.25">
      <c r="A27" s="26"/>
      <c r="B27" s="107" t="s">
        <v>130</v>
      </c>
      <c r="C27" s="168"/>
      <c r="D27" s="169"/>
      <c r="E27" s="170"/>
      <c r="F27" s="46">
        <f>SUMIF(C8:C25,"2016",F8:F25)</f>
        <v>133333.33333333334</v>
      </c>
      <c r="G27" s="47" t="s">
        <v>0</v>
      </c>
      <c r="H27" s="26"/>
    </row>
    <row r="28" spans="1:8" s="148" customFormat="1" x14ac:dyDescent="0.25">
      <c r="A28" s="26"/>
      <c r="B28" s="50" t="s">
        <v>36</v>
      </c>
      <c r="C28" s="171"/>
      <c r="D28" s="172"/>
      <c r="E28" s="172"/>
      <c r="F28" s="48">
        <f>F26+F27</f>
        <v>595146</v>
      </c>
      <c r="G28" s="49" t="s">
        <v>0</v>
      </c>
      <c r="H28" s="26"/>
    </row>
    <row r="29" spans="1:8" s="148" customFormat="1" x14ac:dyDescent="0.25">
      <c r="A29" s="26"/>
      <c r="B29" s="26"/>
      <c r="C29" s="164"/>
      <c r="D29" s="26"/>
      <c r="E29" s="26"/>
      <c r="F29" s="26"/>
      <c r="G29" s="26"/>
      <c r="H29" s="26"/>
    </row>
    <row r="30" spans="1:8" s="148" customFormat="1" x14ac:dyDescent="0.25">
      <c r="A30" s="26"/>
      <c r="B30" s="26"/>
      <c r="C30" s="164"/>
      <c r="D30" s="26"/>
      <c r="E30" s="26"/>
      <c r="F30" s="26"/>
      <c r="G30" s="26"/>
      <c r="H30" s="26"/>
    </row>
    <row r="31" spans="1:8" s="148" customFormat="1" x14ac:dyDescent="0.25">
      <c r="A31" s="26"/>
      <c r="B31" s="26"/>
      <c r="C31" s="164"/>
      <c r="D31" s="26"/>
      <c r="E31" s="26"/>
      <c r="F31" s="173"/>
      <c r="G31" s="173"/>
      <c r="H31" s="26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idden="1" x14ac:dyDescent="0.25">
      <c r="C38" s="174"/>
    </row>
    <row r="39" spans="3:3" s="148" customFormat="1" hidden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t="12" hidden="1" customHeight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s="148" customFormat="1" hidden="1" x14ac:dyDescent="0.25">
      <c r="C114" s="174"/>
    </row>
    <row r="115" spans="3:3" s="148" customFormat="1" hidden="1" x14ac:dyDescent="0.25">
      <c r="C115" s="174"/>
    </row>
    <row r="116" spans="3:3" s="148" customFormat="1" hidden="1" x14ac:dyDescent="0.25">
      <c r="C116" s="174"/>
    </row>
    <row r="117" spans="3:3" s="148" customFormat="1" hidden="1" x14ac:dyDescent="0.25">
      <c r="C117" s="174"/>
    </row>
    <row r="118" spans="3:3" s="148" customFormat="1" hidden="1" x14ac:dyDescent="0.25">
      <c r="C118" s="174"/>
    </row>
    <row r="119" spans="3:3" s="148" customFormat="1" hidden="1" x14ac:dyDescent="0.25">
      <c r="C119" s="174"/>
    </row>
    <row r="120" spans="3:3" s="148" customFormat="1" hidden="1" x14ac:dyDescent="0.25">
      <c r="C120" s="174"/>
    </row>
    <row r="121" spans="3:3" s="148" customFormat="1" hidden="1" x14ac:dyDescent="0.25">
      <c r="C121" s="174"/>
    </row>
    <row r="122" spans="3:3" s="148" customFormat="1" hidden="1" x14ac:dyDescent="0.25">
      <c r="C122" s="174"/>
    </row>
    <row r="123" spans="3:3" s="148" customFormat="1" hidden="1" x14ac:dyDescent="0.25">
      <c r="C123" s="174"/>
    </row>
    <row r="124" spans="3:3" s="148" customFormat="1" hidden="1" x14ac:dyDescent="0.25">
      <c r="C124" s="174"/>
    </row>
    <row r="125" spans="3:3" s="148" customFormat="1" hidden="1" x14ac:dyDescent="0.25">
      <c r="C125" s="174"/>
    </row>
    <row r="126" spans="3:3" s="148" customFormat="1" hidden="1" x14ac:dyDescent="0.25">
      <c r="C126" s="174"/>
    </row>
    <row r="127" spans="3:3" s="148" customFormat="1" hidden="1" x14ac:dyDescent="0.25">
      <c r="C127" s="174"/>
    </row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Lolland Vand AS</v>
      </c>
      <c r="B1" s="56"/>
      <c r="C1" s="56"/>
      <c r="D1" s="176"/>
      <c r="E1" s="56"/>
    </row>
    <row r="2" spans="1:5" x14ac:dyDescent="0.25">
      <c r="A2" s="220" t="str">
        <f>'1. Forside'!A2</f>
        <v>V125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119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139</v>
      </c>
      <c r="C6" s="178"/>
      <c r="D6" s="179"/>
      <c r="E6" s="56"/>
    </row>
    <row r="7" spans="1:5" x14ac:dyDescent="0.25">
      <c r="A7" s="56"/>
      <c r="B7" s="206" t="s">
        <v>13</v>
      </c>
      <c r="C7" s="51">
        <v>33000</v>
      </c>
      <c r="D7" s="181" t="s">
        <v>0</v>
      </c>
      <c r="E7" s="56"/>
    </row>
    <row r="8" spans="1:5" x14ac:dyDescent="0.25">
      <c r="A8" s="56"/>
      <c r="B8" s="206" t="s">
        <v>210</v>
      </c>
      <c r="C8" s="51">
        <v>48000</v>
      </c>
      <c r="D8" s="181" t="s">
        <v>0</v>
      </c>
      <c r="E8" s="56"/>
    </row>
    <row r="9" spans="1:5" x14ac:dyDescent="0.25">
      <c r="A9" s="56"/>
      <c r="B9" s="54" t="s">
        <v>35</v>
      </c>
      <c r="C9" s="55">
        <f>SUM(C7:C8)</f>
        <v>81000</v>
      </c>
      <c r="D9" s="54" t="s">
        <v>0</v>
      </c>
      <c r="E9" s="56"/>
    </row>
    <row r="10" spans="1:5" x14ac:dyDescent="0.25">
      <c r="A10" s="56"/>
      <c r="B10" s="56"/>
      <c r="C10" s="56"/>
      <c r="D10" s="176"/>
      <c r="E10" s="56"/>
    </row>
    <row r="11" spans="1:5" x14ac:dyDescent="0.25">
      <c r="A11" s="56"/>
      <c r="B11" s="56"/>
      <c r="C11" s="56"/>
      <c r="D11" s="176"/>
      <c r="E11" s="56"/>
    </row>
    <row r="12" spans="1:5" ht="25.5" customHeight="1" x14ac:dyDescent="0.25">
      <c r="A12" s="56"/>
      <c r="B12" s="205" t="s">
        <v>214</v>
      </c>
      <c r="C12" s="178"/>
      <c r="D12" s="179"/>
      <c r="E12" s="56"/>
    </row>
    <row r="13" spans="1:5" x14ac:dyDescent="0.25">
      <c r="A13" s="56"/>
      <c r="B13" s="53" t="s">
        <v>215</v>
      </c>
      <c r="C13" s="180">
        <v>9900000</v>
      </c>
      <c r="D13" s="181" t="s">
        <v>0</v>
      </c>
      <c r="E13" s="56"/>
    </row>
    <row r="14" spans="1:5" x14ac:dyDescent="0.25">
      <c r="A14" s="56"/>
      <c r="B14" s="54" t="s">
        <v>35</v>
      </c>
      <c r="C14" s="55">
        <f>C13</f>
        <v>9900000</v>
      </c>
      <c r="D14" s="54" t="s">
        <v>0</v>
      </c>
      <c r="E14" s="56"/>
    </row>
    <row r="15" spans="1:5" x14ac:dyDescent="0.25">
      <c r="A15" s="56"/>
      <c r="B15" s="56"/>
      <c r="C15" s="56"/>
      <c r="D15" s="176"/>
      <c r="E15" s="56"/>
    </row>
    <row r="16" spans="1:5" x14ac:dyDescent="0.25">
      <c r="A16" s="56"/>
      <c r="B16" s="56"/>
      <c r="C16" s="56"/>
      <c r="D16" s="176"/>
      <c r="E16" s="56"/>
    </row>
    <row r="17" spans="1:5" ht="38.25" customHeight="1" x14ac:dyDescent="0.25">
      <c r="A17" s="56"/>
      <c r="B17" s="261" t="s">
        <v>140</v>
      </c>
      <c r="C17" s="262"/>
      <c r="D17" s="263"/>
      <c r="E17" s="56"/>
    </row>
    <row r="18" spans="1:5" x14ac:dyDescent="0.25">
      <c r="A18" s="56"/>
      <c r="B18" s="53" t="s">
        <v>70</v>
      </c>
      <c r="C18" s="51">
        <v>103500</v>
      </c>
      <c r="D18" s="181" t="s">
        <v>0</v>
      </c>
      <c r="E18" s="56"/>
    </row>
    <row r="19" spans="1:5" x14ac:dyDescent="0.25">
      <c r="A19" s="56"/>
      <c r="B19" s="53" t="s">
        <v>14</v>
      </c>
      <c r="C19" s="51">
        <v>25000</v>
      </c>
      <c r="D19" s="181" t="s">
        <v>0</v>
      </c>
      <c r="E19" s="56"/>
    </row>
    <row r="20" spans="1:5" x14ac:dyDescent="0.25">
      <c r="A20" s="56"/>
      <c r="B20" s="54" t="s">
        <v>35</v>
      </c>
      <c r="C20" s="55">
        <f>SUM(C18:C19)</f>
        <v>128500</v>
      </c>
      <c r="D20" s="54" t="s">
        <v>0</v>
      </c>
      <c r="E20" s="56"/>
    </row>
    <row r="21" spans="1:5" x14ac:dyDescent="0.25">
      <c r="A21" s="56"/>
      <c r="B21" s="56"/>
      <c r="C21" s="182"/>
      <c r="D21" s="183"/>
      <c r="E21" s="56"/>
    </row>
    <row r="22" spans="1:5" x14ac:dyDescent="0.25">
      <c r="A22" s="56"/>
      <c r="B22" s="56"/>
      <c r="C22" s="182"/>
      <c r="D22" s="183"/>
      <c r="E22" s="56"/>
    </row>
    <row r="23" spans="1:5" ht="42" customHeight="1" x14ac:dyDescent="0.25">
      <c r="A23" s="56"/>
      <c r="B23" s="264" t="s">
        <v>141</v>
      </c>
      <c r="C23" s="265"/>
      <c r="D23" s="266"/>
      <c r="E23" s="56"/>
    </row>
    <row r="24" spans="1:5" x14ac:dyDescent="0.25">
      <c r="A24" s="56"/>
      <c r="B24" s="108" t="s">
        <v>142</v>
      </c>
      <c r="C24" s="19">
        <v>10129596</v>
      </c>
      <c r="D24" s="58" t="s">
        <v>0</v>
      </c>
      <c r="E24" s="56"/>
    </row>
    <row r="25" spans="1:5" x14ac:dyDescent="0.25">
      <c r="A25" s="56"/>
      <c r="B25" s="108" t="s">
        <v>143</v>
      </c>
      <c r="C25" s="40">
        <v>10218100</v>
      </c>
      <c r="D25" s="58" t="s">
        <v>0</v>
      </c>
      <c r="E25" s="56"/>
    </row>
    <row r="26" spans="1:5" x14ac:dyDescent="0.25">
      <c r="A26" s="56"/>
      <c r="B26" s="28" t="s">
        <v>144</v>
      </c>
      <c r="C26" s="55">
        <f>C24-C25</f>
        <v>-88504</v>
      </c>
      <c r="D26" s="28" t="s">
        <v>0</v>
      </c>
      <c r="E26" s="56"/>
    </row>
    <row r="27" spans="1:5" x14ac:dyDescent="0.25">
      <c r="A27" s="56"/>
      <c r="B27" s="56"/>
      <c r="C27" s="56"/>
      <c r="D27" s="176"/>
      <c r="E27" s="56"/>
    </row>
    <row r="28" spans="1:5" x14ac:dyDescent="0.25">
      <c r="A28" s="56"/>
      <c r="B28" s="56"/>
      <c r="C28" s="56"/>
      <c r="D28" s="176"/>
      <c r="E28" s="56"/>
    </row>
    <row r="29" spans="1:5" ht="14.45" x14ac:dyDescent="0.3">
      <c r="A29" s="56"/>
      <c r="B29" s="56"/>
      <c r="C29" s="56"/>
      <c r="D29" s="176"/>
      <c r="E29" s="56"/>
    </row>
    <row r="30" spans="1:5" hidden="1" x14ac:dyDescent="0.25"/>
    <row r="31" spans="1:5" hidden="1" x14ac:dyDescent="0.25"/>
    <row r="32" spans="1:5" hidden="1" x14ac:dyDescent="0.25"/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>
      <c r="A37" s="185"/>
      <c r="B37" s="185"/>
      <c r="C37" s="185"/>
      <c r="D37" s="186"/>
      <c r="E37" s="185"/>
    </row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7:D17"/>
    <mergeCell ref="B23:D23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Lolland Vand AS</v>
      </c>
      <c r="B1" s="56"/>
      <c r="C1" s="56"/>
      <c r="D1" s="56"/>
      <c r="E1" s="56"/>
    </row>
    <row r="2" spans="1:5" x14ac:dyDescent="0.25">
      <c r="A2" s="220" t="str">
        <f>'1. Forside'!A2</f>
        <v>V125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118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145</v>
      </c>
      <c r="C6" s="178"/>
      <c r="D6" s="189"/>
      <c r="E6" s="56"/>
    </row>
    <row r="7" spans="1:5" x14ac:dyDescent="0.25">
      <c r="A7" s="56"/>
      <c r="B7" s="212" t="s">
        <v>206</v>
      </c>
      <c r="C7" s="51">
        <v>45000</v>
      </c>
      <c r="D7" s="190" t="s">
        <v>0</v>
      </c>
      <c r="E7" s="56"/>
    </row>
    <row r="8" spans="1:5" x14ac:dyDescent="0.25">
      <c r="A8" s="56"/>
      <c r="B8" s="54" t="s">
        <v>36</v>
      </c>
      <c r="C8" s="55">
        <f>SUM(C7:C7)</f>
        <v>45000</v>
      </c>
      <c r="D8" s="191" t="s">
        <v>0</v>
      </c>
      <c r="E8" s="56"/>
    </row>
    <row r="9" spans="1:5" x14ac:dyDescent="0.25">
      <c r="A9" s="56"/>
      <c r="B9" s="56"/>
      <c r="C9" s="182"/>
      <c r="D9" s="56"/>
      <c r="E9" s="56"/>
    </row>
    <row r="10" spans="1:5" x14ac:dyDescent="0.25">
      <c r="A10" s="56"/>
      <c r="B10" s="56"/>
      <c r="C10" s="182"/>
      <c r="D10" s="56"/>
      <c r="E10" s="56"/>
    </row>
    <row r="11" spans="1:5" ht="27.2" customHeight="1" x14ac:dyDescent="0.25">
      <c r="A11" s="56"/>
      <c r="B11" s="20" t="s">
        <v>146</v>
      </c>
      <c r="C11" s="192"/>
      <c r="D11" s="189"/>
      <c r="E11" s="56"/>
    </row>
    <row r="12" spans="1:5" ht="16.7" customHeight="1" x14ac:dyDescent="0.25">
      <c r="A12" s="56"/>
      <c r="B12" s="108" t="s">
        <v>147</v>
      </c>
      <c r="C12" s="19">
        <v>23473</v>
      </c>
      <c r="D12" s="151" t="s">
        <v>0</v>
      </c>
      <c r="E12" s="56"/>
    </row>
    <row r="13" spans="1:5" ht="16.7" customHeight="1" x14ac:dyDescent="0.25">
      <c r="A13" s="56"/>
      <c r="B13" s="108" t="s">
        <v>148</v>
      </c>
      <c r="C13" s="40">
        <v>55000</v>
      </c>
      <c r="D13" s="151" t="s">
        <v>0</v>
      </c>
      <c r="E13" s="56"/>
    </row>
    <row r="14" spans="1:5" x14ac:dyDescent="0.25">
      <c r="A14" s="56"/>
      <c r="B14" s="28" t="s">
        <v>149</v>
      </c>
      <c r="C14" s="55">
        <f>C12-C13</f>
        <v>-31527</v>
      </c>
      <c r="D14" s="153" t="s">
        <v>0</v>
      </c>
      <c r="E14" s="56"/>
    </row>
    <row r="15" spans="1:5" ht="15.75" x14ac:dyDescent="0.25">
      <c r="A15" s="56"/>
      <c r="B15" s="193"/>
      <c r="C15" s="56"/>
      <c r="D15" s="56"/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hidden="1" x14ac:dyDescent="0.25">
      <c r="B18" s="194"/>
      <c r="E18" s="195"/>
    </row>
    <row r="19" spans="1:5" ht="15.75" hidden="1" x14ac:dyDescent="0.25">
      <c r="B19" s="195"/>
      <c r="C19" s="195"/>
    </row>
    <row r="20" spans="1:5" ht="15.75" hidden="1" x14ac:dyDescent="0.25">
      <c r="B20" s="195"/>
      <c r="E20" s="195"/>
    </row>
    <row r="21" spans="1:5" ht="15.75" hidden="1" x14ac:dyDescent="0.25">
      <c r="B21" s="195"/>
      <c r="D21" s="195"/>
    </row>
    <row r="22" spans="1:5" ht="15.75" hidden="1" x14ac:dyDescent="0.25">
      <c r="B22" s="195"/>
      <c r="C22" s="195"/>
    </row>
    <row r="23" spans="1:5" ht="15.75" hidden="1" x14ac:dyDescent="0.25">
      <c r="B23" s="195"/>
      <c r="C23" s="195"/>
    </row>
    <row r="24" spans="1:5" ht="15.75" hidden="1" x14ac:dyDescent="0.25">
      <c r="B24" s="195"/>
      <c r="D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4"/>
      <c r="C27" s="194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5"/>
    </row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4"/>
    </row>
    <row r="63" spans="2:2" hidden="1" x14ac:dyDescent="0.25"/>
    <row r="64" spans="2:2" hidden="1" x14ac:dyDescent="0.25"/>
    <row r="65" spans="1:5" hidden="1" x14ac:dyDescent="0.25">
      <c r="A65" s="185"/>
      <c r="B65" s="185"/>
      <c r="C65" s="185"/>
      <c r="D65" s="185"/>
      <c r="E65" s="185"/>
    </row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Lolland Vand AS</v>
      </c>
      <c r="B1" s="26"/>
      <c r="C1" s="26"/>
      <c r="D1" s="26"/>
      <c r="E1" s="26"/>
    </row>
    <row r="2" spans="1:5" x14ac:dyDescent="0.25">
      <c r="A2" s="221" t="str">
        <f>'1. Forside'!A2</f>
        <v>V125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176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150</v>
      </c>
      <c r="C6" s="197"/>
      <c r="D6" s="198"/>
      <c r="E6" s="26"/>
    </row>
    <row r="7" spans="1:5" x14ac:dyDescent="0.25">
      <c r="A7" s="26"/>
      <c r="B7" s="110" t="s">
        <v>151</v>
      </c>
      <c r="C7" s="51">
        <v>2740000</v>
      </c>
      <c r="D7" s="190" t="s">
        <v>0</v>
      </c>
      <c r="E7" s="26"/>
    </row>
    <row r="8" spans="1:5" x14ac:dyDescent="0.25">
      <c r="A8" s="26"/>
      <c r="B8" s="110" t="s">
        <v>152</v>
      </c>
      <c r="C8" s="51">
        <v>50000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2690000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156</v>
      </c>
      <c r="C12" s="199"/>
      <c r="D12" s="198"/>
      <c r="E12" s="26"/>
    </row>
    <row r="13" spans="1:5" x14ac:dyDescent="0.25">
      <c r="A13" s="26"/>
      <c r="B13" s="108" t="s">
        <v>153</v>
      </c>
      <c r="C13" s="19">
        <v>2630870</v>
      </c>
      <c r="D13" s="151" t="s">
        <v>0</v>
      </c>
      <c r="E13" s="26"/>
    </row>
    <row r="14" spans="1:5" x14ac:dyDescent="0.25">
      <c r="A14" s="26"/>
      <c r="B14" s="108" t="s">
        <v>154</v>
      </c>
      <c r="C14" s="40">
        <v>3175000</v>
      </c>
      <c r="D14" s="151" t="s">
        <v>0</v>
      </c>
      <c r="E14" s="26"/>
    </row>
    <row r="15" spans="1:5" x14ac:dyDescent="0.25">
      <c r="A15" s="26"/>
      <c r="B15" s="28" t="s">
        <v>155</v>
      </c>
      <c r="C15" s="55">
        <f>C13-C14</f>
        <v>-544130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Lolland Vand AS</v>
      </c>
      <c r="B1" s="26"/>
      <c r="C1" s="26"/>
      <c r="D1" s="26"/>
      <c r="E1" s="26"/>
    </row>
    <row r="2" spans="1:5" x14ac:dyDescent="0.25">
      <c r="A2" s="221" t="str">
        <f>'1. Forside'!A2</f>
        <v>V125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177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1437552</v>
      </c>
      <c r="D7" s="190" t="s">
        <v>0</v>
      </c>
      <c r="E7" s="26"/>
    </row>
    <row r="8" spans="1:5" x14ac:dyDescent="0.25">
      <c r="A8" s="26"/>
      <c r="B8" s="111" t="s">
        <v>157</v>
      </c>
      <c r="C8" s="51">
        <v>-75257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1512809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302561.8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Lolland Vand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V125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178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51367834.001968138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158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13805117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159</v>
      </c>
      <c r="C10" s="14">
        <v>3458766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160</v>
      </c>
      <c r="C11" s="14">
        <v>1097429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161</v>
      </c>
      <c r="C12" s="14">
        <v>1950397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20311709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77224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37758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114982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3119902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-2517165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-23431611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-3044085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-28992861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-5446268</v>
      </c>
      <c r="D27" s="79" t="s">
        <v>0</v>
      </c>
      <c r="E27" s="10">
        <f>IF(C27&lt;0,0,-C27)</f>
        <v>0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1856185</v>
      </c>
      <c r="D29" s="79" t="s">
        <v>0</v>
      </c>
      <c r="E29" s="10">
        <f>-C29</f>
        <v>-1856185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162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162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49592963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49592963</v>
      </c>
      <c r="D36" s="79" t="s">
        <v>0</v>
      </c>
      <c r="E36" s="10">
        <f>-C36</f>
        <v>-49592963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-81313.99803186208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Lolland Vand AS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V125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179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5193144</v>
      </c>
      <c r="D7" s="222" t="s">
        <v>0</v>
      </c>
      <c r="E7" s="223">
        <v>5962433</v>
      </c>
      <c r="F7" s="222" t="s">
        <v>0</v>
      </c>
      <c r="G7" s="223">
        <v>4950967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5193144</v>
      </c>
      <c r="D8" s="222" t="s">
        <v>0</v>
      </c>
      <c r="E8" s="224">
        <v>5408451</v>
      </c>
      <c r="F8" s="222" t="s">
        <v>0</v>
      </c>
      <c r="G8" s="224">
        <v>3119902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1856185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0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0</v>
      </c>
      <c r="D11" s="226" t="s">
        <v>0</v>
      </c>
      <c r="E11" s="55">
        <f>C11+E7-E8-E9</f>
        <v>553982</v>
      </c>
      <c r="F11" s="226" t="s">
        <v>0</v>
      </c>
      <c r="G11" s="55">
        <f>E11+G7-G8-G9</f>
        <v>528862</v>
      </c>
      <c r="H11" s="226" t="s">
        <v>0</v>
      </c>
      <c r="I11" s="55">
        <f>G11+I7-I8-I9</f>
        <v>528862</v>
      </c>
      <c r="J11" s="226" t="s">
        <v>0</v>
      </c>
      <c r="K11" s="55">
        <f>K7-K8-K9+K10+I11</f>
        <v>528862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2015-05-11T13:46:52Z</cp:lastPrinted>
  <dcterms:created xsi:type="dcterms:W3CDTF">2014-01-17T08:54:17Z</dcterms:created>
  <dcterms:modified xsi:type="dcterms:W3CDTF">2015-09-27T19:29:20Z</dcterms:modified>
</cp:coreProperties>
</file>