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64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38" i="7" l="1"/>
  <c r="F37" i="7"/>
  <c r="F36" i="7"/>
  <c r="C11" i="4" l="1"/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E31" i="19" l="1"/>
  <c r="C36" i="19" l="1"/>
  <c r="E36" i="19" s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6" i="3" l="1"/>
  <c r="C22" i="8" s="1"/>
  <c r="C14" i="16"/>
  <c r="C8" i="8" s="1"/>
  <c r="C9" i="9"/>
  <c r="C15" i="8" s="1"/>
  <c r="E29" i="19"/>
  <c r="C12" i="8"/>
  <c r="C9" i="11"/>
  <c r="C27" i="8" s="1"/>
  <c r="C9" i="16" l="1"/>
  <c r="C11" i="17"/>
  <c r="K10" i="17" s="1"/>
  <c r="C13" i="19"/>
  <c r="C27" i="19" s="1"/>
  <c r="E27" i="19" l="1"/>
  <c r="E11" i="17"/>
  <c r="G11" i="17" s="1"/>
  <c r="I11" i="17" s="1"/>
  <c r="K11" i="17" s="1"/>
  <c r="E37" i="19" l="1"/>
  <c r="C33" i="8" s="1"/>
  <c r="E33" i="8" s="1"/>
  <c r="F40" i="7" l="1"/>
  <c r="F34" i="2"/>
  <c r="C9" i="12" l="1"/>
  <c r="C11" i="12" s="1"/>
  <c r="C31" i="8" s="1"/>
  <c r="E31" i="8" s="1"/>
  <c r="F8" i="2" l="1"/>
  <c r="F8" i="7"/>
  <c r="F39" i="7" s="1"/>
  <c r="F35" i="2" l="1"/>
  <c r="C9" i="10" s="1"/>
  <c r="C15" i="11" l="1"/>
  <c r="C28" i="8" s="1"/>
  <c r="C17" i="4"/>
  <c r="C26" i="8" s="1"/>
  <c r="C28" i="3"/>
  <c r="C24" i="8" s="1"/>
  <c r="F41" i="7"/>
  <c r="C18" i="8" s="1"/>
  <c r="C22" i="3"/>
  <c r="C23" i="8" s="1"/>
  <c r="C11" i="3"/>
  <c r="C21" i="8" s="1"/>
  <c r="C25" i="8"/>
  <c r="C10" i="10"/>
  <c r="C17" i="8" s="1"/>
  <c r="F37" i="2"/>
  <c r="C16" i="8" s="1"/>
  <c r="C19" i="8" l="1"/>
  <c r="E19" i="8" s="1"/>
  <c r="C29" i="8"/>
  <c r="E29" i="8" s="1"/>
  <c r="A1" i="8"/>
  <c r="C13" i="15" l="1"/>
  <c r="C15" i="15" s="1"/>
  <c r="C11" i="8" s="1"/>
  <c r="C7" i="8"/>
  <c r="C20" i="16"/>
  <c r="C9" i="8" s="1"/>
  <c r="C8" i="15" l="1"/>
  <c r="C9" i="15" s="1"/>
  <c r="C10" i="8" s="1"/>
  <c r="C13" i="8" s="1"/>
  <c r="E13" i="8" s="1"/>
  <c r="E35" i="8" s="1"/>
  <c r="E38" i="8" l="1"/>
  <c r="E37" i="8"/>
</calcChain>
</file>

<file path=xl/sharedStrings.xml><?xml version="1.0" encoding="utf-8"?>
<sst xmlns="http://schemas.openxmlformats.org/spreadsheetml/2006/main" count="523" uniqueCount="227">
  <si>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</si>
  <si>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</si>
  <si>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</si>
  <si>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</si>
  <si>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</si>
  <si>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</si>
  <si>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</si>
  <si>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</si>
  <si>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</si>
  <si>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</si>
  <si>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</si>
  <si>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</si>
  <si>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</si>
  <si>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</si>
  <si>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</si>
  <si>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</si>
  <si>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</si>
  <si>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</si>
  <si>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</si>
  <si>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</si>
  <si>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</si>
  <si>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</si>
  <si>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</si>
  <si>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</si>
  <si>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</si>
  <si>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</si>
  <si>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</si>
  <si>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</si>
  <si>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</si>
  <si>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</si>
  <si>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</si>
  <si>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</si>
  <si>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</si>
  <si>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</si>
  <si>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</si>
  <si>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</si>
  <si>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</si>
  <si>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</si>
  <si>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</si>
  <si>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</si>
  <si>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</si>
  <si>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</si>
  <si>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</si>
  <si>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</si>
  <si>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</si>
  <si>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</si>
  <si>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</si>
  <si>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</si>
  <si>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</si>
  <si>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</si>
  <si>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</si>
  <si>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</si>
  <si>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</si>
  <si>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</si>
  <si>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</si>
  <si>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</si>
  <si>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</si>
  <si>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</si>
  <si>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</si>
  <si>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</si>
  <si>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</si>
  <si>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</si>
  <si>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</si>
  <si>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</si>
  <si>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</si>
  <si>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</si>
  <si>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</si>
  <si>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</si>
  <si>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</si>
  <si>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</si>
  <si>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</si>
  <si>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</si>
  <si>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</si>
  <si>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</si>
  <si>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</si>
  <si>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</si>
  <si>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</si>
  <si>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</si>
  <si>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</si>
  <si>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</si>
  <si>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</si>
  <si>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</si>
  <si>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</si>
  <si>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</si>
  <si>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</si>
  <si>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</si>
  <si>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</si>
  <si>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</si>
  <si>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</si>
  <si>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</si>
  <si>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</si>
  <si>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</si>
  <si>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</si>
  <si>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</si>
  <si>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</si>
  <si>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</si>
  <si>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</si>
  <si>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</si>
  <si>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</si>
  <si>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</si>
  <si>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</si>
  <si>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</si>
  <si>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</si>
  <si>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</si>
  <si>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</si>
  <si>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</si>
  <si>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</si>
  <si>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</si>
  <si>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</si>
  <si>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</si>
  <si>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</si>
  <si>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</si>
  <si>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</si>
  <si>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</si>
  <si>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</si>
  <si>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</si>
  <si>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</si>
  <si>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</si>
  <si>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</si>
  <si>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</si>
  <si>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</si>
  <si>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</si>
  <si>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</si>
  <si>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</si>
  <si>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</si>
  <si>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</si>
  <si>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</si>
  <si>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</si>
  <si>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</si>
  <si>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</si>
  <si>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</si>
  <si>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</si>
  <si>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</si>
  <si>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</si>
  <si>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</si>
  <si>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</si>
  <si>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</si>
  <si>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</si>
  <si>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</si>
  <si>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</si>
  <si>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</si>
  <si>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</si>
  <si>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</si>
  <si>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</si>
  <si>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</si>
  <si>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</si>
  <si>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</si>
  <si>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</si>
  <si>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</si>
  <si>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</si>
  <si>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</si>
  <si>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</si>
  <si>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</si>
  <si>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</si>
  <si>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</si>
  <si>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</si>
  <si>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</si>
  <si>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</si>
  <si>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</si>
  <si>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</si>
  <si>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</si>
  <si>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</si>
  <si>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</si>
  <si>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</si>
  <si>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</si>
  <si>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</si>
  <si>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</si>
  <si>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</si>
  <si>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</si>
  <si>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</si>
  <si>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</si>
  <si>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</si>
  <si>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</si>
  <si>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</si>
  <si>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</si>
  <si>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</si>
  <si>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</si>
  <si>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</si>
  <si>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</si>
  <si>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</si>
  <si>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 xml:space="preserve">Afregningsmålere, mekaniske </t>
  </si>
  <si>
    <t>2014</t>
  </si>
  <si>
    <t>8</t>
  </si>
  <si>
    <t>Sikring, mindre avanceret (hegne, porte), Mek./EL</t>
  </si>
  <si>
    <t>25</t>
  </si>
  <si>
    <t>Sikring, avanceret (hegne, porte og overvågningssystemer), SRO</t>
  </si>
  <si>
    <t>10</t>
  </si>
  <si>
    <t>Etageareal kontor og mandskabsfaciliteter</t>
  </si>
  <si>
    <t>75</t>
  </si>
  <si>
    <t>Køretøjer, entreprenørmaskiner</t>
  </si>
  <si>
    <t>5</t>
  </si>
  <si>
    <t>Arbejdsplads</t>
  </si>
  <si>
    <t>Ledningsnet ≤ Ø50 mm</t>
  </si>
  <si>
    <t>Stik på ledningsnet, Konstruktioner</t>
  </si>
  <si>
    <t>Stik på ledningsnet, Mek./EL</t>
  </si>
  <si>
    <t>Ø 250 mm &lt; Ledningsnet ≤ Ø 500mm</t>
  </si>
  <si>
    <t>Ø 50mm &lt; Ledningsnet ≤ Ø110 mm</t>
  </si>
  <si>
    <t>Ø110 mm &lt; Ledningsnet ≤ Ø 250 mm</t>
  </si>
  <si>
    <t>Pumpestation (inkl. evt. hydrofor)/trykforøger, Mek./EL</t>
  </si>
  <si>
    <t>Pumpestation (inkl. evt. hydrofor)/trykforøger, SRO</t>
  </si>
  <si>
    <t>Elanlæg - vandværk</t>
  </si>
  <si>
    <t>20</t>
  </si>
  <si>
    <t>Filteranlæg, åbne filtre, dobbelt filtrering, Mek./EL</t>
  </si>
  <si>
    <t>Filteranlæg, åbne filtre, enkelt filtrering, Kontruktioner</t>
  </si>
  <si>
    <t>50</t>
  </si>
  <si>
    <t>SRO-anlæg, vandværk</t>
  </si>
  <si>
    <t>Ventiler på ledningsnet ≤ Ø50 mm</t>
  </si>
  <si>
    <t>Ventiler på Ø 50mm &lt; Ledningsnet ≤ Ø110 mm</t>
  </si>
  <si>
    <t>SRO-brønd/kvarterbrønd/sektionsbrønd, Mek./EL</t>
  </si>
  <si>
    <t>Råvandsstation komplet montering og boringshus/tørbrønd</t>
  </si>
  <si>
    <t>Instrumenter (flowmåler+tryk transducer+alarmer)</t>
  </si>
  <si>
    <t>Pumpe inkl. stigrør og forerørsforsejlinger mv.</t>
  </si>
  <si>
    <t>Boring (inkl. etablering, forerør, filter og prøvepumpning)</t>
  </si>
  <si>
    <t>Ejendomsskatter</t>
  </si>
  <si>
    <t>Køb af ydelser og produkter, der er omfattet af prisloftreguleringen, hos et andet selskab</t>
  </si>
  <si>
    <t>SMS-tjeneste</t>
  </si>
  <si>
    <t>Andet, Målere</t>
  </si>
  <si>
    <t>Grundvandsbeskyttelse, Prøveboringer og overvågning af grundvandet</t>
  </si>
  <si>
    <t>Andet, Målerbrønde</t>
  </si>
  <si>
    <t>Ledningsnet</t>
  </si>
  <si>
    <t xml:space="preserve">Selskabsskatter </t>
  </si>
  <si>
    <t xml:space="preserve">kr. </t>
  </si>
  <si>
    <t>Tillæg for afgift for ledningsført vand i 2016</t>
  </si>
  <si>
    <t>Afgift for ledningsført vand</t>
  </si>
  <si>
    <t>Lyngby-Taarbæk Vand AS</t>
  </si>
  <si>
    <t>V126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</si>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</sst>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224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225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1" t="s">
        <v>58</v>
      </c>
      <c r="E8" s="251"/>
      <c r="F8" s="251"/>
      <c r="G8" s="123"/>
      <c r="H8" s="123"/>
      <c r="I8" s="123"/>
    </row>
    <row r="9" spans="1:9" x14ac:dyDescent="0.25">
      <c r="A9" s="121"/>
      <c r="B9" s="121"/>
      <c r="C9" s="121"/>
      <c r="D9" s="256" t="s">
        <v>106</v>
      </c>
      <c r="E9" s="256"/>
      <c r="F9" s="256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2" t="s">
        <v>59</v>
      </c>
      <c r="E13" s="252"/>
      <c r="F13" s="252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3" t="s">
        <v>60</v>
      </c>
      <c r="E16" s="254"/>
      <c r="F16" s="255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0" t="s">
        <v>2</v>
      </c>
      <c r="E17" s="231"/>
      <c r="F17" s="232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0" t="s">
        <v>128</v>
      </c>
      <c r="E18" s="231"/>
      <c r="F18" s="232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8" t="s">
        <v>44</v>
      </c>
      <c r="E19" s="249"/>
      <c r="F19" s="250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8" t="s">
        <v>61</v>
      </c>
      <c r="E20" s="249"/>
      <c r="F20" s="250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8" t="s">
        <v>87</v>
      </c>
      <c r="E21" s="249"/>
      <c r="F21" s="250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8" t="s">
        <v>62</v>
      </c>
      <c r="E22" s="249"/>
      <c r="F22" s="250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5" t="s">
        <v>42</v>
      </c>
      <c r="E23" s="246"/>
      <c r="F23" s="247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2" t="s">
        <v>63</v>
      </c>
      <c r="E24" s="243"/>
      <c r="F24" s="244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9" t="s">
        <v>43</v>
      </c>
      <c r="E25" s="240"/>
      <c r="F25" s="241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6" t="s">
        <v>64</v>
      </c>
      <c r="E26" s="237"/>
      <c r="F26" s="238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7" t="s">
        <v>137</v>
      </c>
      <c r="E27" s="228"/>
      <c r="F27" s="229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33" t="s">
        <v>138</v>
      </c>
      <c r="E28" s="234"/>
      <c r="F28" s="235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8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Lyngby-Taarbæk Vand AS</v>
      </c>
      <c r="B1" s="56"/>
      <c r="C1" s="56"/>
      <c r="D1" s="56"/>
      <c r="E1" s="56"/>
    </row>
    <row r="2" spans="1:5" x14ac:dyDescent="0.25">
      <c r="A2" s="220" t="str">
        <f>'1. Forside'!A2</f>
        <v>V126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 t="s">
        <v>215</v>
      </c>
      <c r="C7" s="51">
        <v>50000</v>
      </c>
      <c r="D7" s="190" t="s">
        <v>0</v>
      </c>
      <c r="E7" s="56"/>
    </row>
    <row r="8" spans="1:5" x14ac:dyDescent="0.25">
      <c r="A8" s="56"/>
      <c r="B8" s="212" t="s">
        <v>218</v>
      </c>
      <c r="C8" s="51">
        <v>220000</v>
      </c>
      <c r="D8" s="190" t="s">
        <v>0</v>
      </c>
      <c r="E8" s="56"/>
    </row>
    <row r="9" spans="1:5" x14ac:dyDescent="0.25">
      <c r="A9" s="56"/>
      <c r="B9" s="212" t="s">
        <v>216</v>
      </c>
      <c r="C9" s="51">
        <v>400000</v>
      </c>
      <c r="D9" s="190" t="s">
        <v>0</v>
      </c>
      <c r="E9" s="56"/>
    </row>
    <row r="10" spans="1:5" x14ac:dyDescent="0.25">
      <c r="A10" s="56"/>
      <c r="B10" s="212" t="s">
        <v>217</v>
      </c>
      <c r="C10" s="51">
        <v>0</v>
      </c>
      <c r="D10" s="190" t="s">
        <v>0</v>
      </c>
      <c r="E10" s="56"/>
    </row>
    <row r="11" spans="1:5" x14ac:dyDescent="0.25">
      <c r="A11" s="56"/>
      <c r="B11" s="54" t="s">
        <v>36</v>
      </c>
      <c r="C11" s="55">
        <f>SUM(C7:C10)</f>
        <v>670000</v>
      </c>
      <c r="D11" s="191" t="s">
        <v>0</v>
      </c>
      <c r="E11" s="56"/>
    </row>
    <row r="12" spans="1:5" x14ac:dyDescent="0.25">
      <c r="A12" s="56"/>
      <c r="B12" s="56"/>
      <c r="C12" s="182"/>
      <c r="D12" s="56"/>
      <c r="E12" s="56"/>
    </row>
    <row r="13" spans="1:5" x14ac:dyDescent="0.25">
      <c r="A13" s="56"/>
      <c r="B13" s="56"/>
      <c r="C13" s="182"/>
      <c r="D13" s="56"/>
      <c r="E13" s="56"/>
    </row>
    <row r="14" spans="1:5" ht="27.2" customHeight="1" x14ac:dyDescent="0.25">
      <c r="A14" s="56"/>
      <c r="B14" s="20" t="s">
        <v>146</v>
      </c>
      <c r="C14" s="192"/>
      <c r="D14" s="189"/>
      <c r="E14" s="56"/>
    </row>
    <row r="15" spans="1:5" ht="16.7" customHeight="1" x14ac:dyDescent="0.25">
      <c r="A15" s="56"/>
      <c r="B15" s="108" t="s">
        <v>147</v>
      </c>
      <c r="C15" s="19">
        <v>725988</v>
      </c>
      <c r="D15" s="151" t="s">
        <v>0</v>
      </c>
      <c r="E15" s="56"/>
    </row>
    <row r="16" spans="1:5" ht="16.7" customHeight="1" x14ac:dyDescent="0.25">
      <c r="A16" s="56"/>
      <c r="B16" s="108" t="s">
        <v>148</v>
      </c>
      <c r="C16" s="40">
        <v>1400000</v>
      </c>
      <c r="D16" s="151" t="s">
        <v>0</v>
      </c>
      <c r="E16" s="56"/>
    </row>
    <row r="17" spans="1:5" x14ac:dyDescent="0.25">
      <c r="A17" s="56"/>
      <c r="B17" s="28" t="s">
        <v>149</v>
      </c>
      <c r="C17" s="55">
        <f>C15-C16</f>
        <v>-674012</v>
      </c>
      <c r="D17" s="153" t="s">
        <v>0</v>
      </c>
      <c r="E17" s="56"/>
    </row>
    <row r="18" spans="1:5" ht="15.75" x14ac:dyDescent="0.25">
      <c r="A18" s="56"/>
      <c r="B18" s="193"/>
      <c r="C18" s="56"/>
      <c r="D18" s="56"/>
      <c r="E18" s="56"/>
    </row>
    <row r="19" spans="1:5" ht="15.75" x14ac:dyDescent="0.25">
      <c r="A19" s="56"/>
      <c r="B19" s="193"/>
      <c r="C19" s="56"/>
      <c r="D19" s="56"/>
      <c r="E19" s="56"/>
    </row>
    <row r="20" spans="1:5" ht="15.75" x14ac:dyDescent="0.25">
      <c r="A20" s="56"/>
      <c r="B20" s="193"/>
      <c r="C20" s="56"/>
      <c r="D20" s="56"/>
      <c r="E20" s="56"/>
    </row>
    <row r="21" spans="1:5" ht="15.75" hidden="1" x14ac:dyDescent="0.25">
      <c r="B21" s="194"/>
      <c r="E21" s="195"/>
    </row>
    <row r="22" spans="1:5" ht="15.75" hidden="1" x14ac:dyDescent="0.25">
      <c r="B22" s="195"/>
      <c r="C22" s="195"/>
    </row>
    <row r="23" spans="1:5" ht="15.75" hidden="1" x14ac:dyDescent="0.25">
      <c r="B23" s="195"/>
      <c r="E23" s="195"/>
    </row>
    <row r="24" spans="1:5" ht="15.75" hidden="1" x14ac:dyDescent="0.25">
      <c r="B24" s="195"/>
      <c r="D24" s="195"/>
    </row>
    <row r="25" spans="1:5" ht="15.75" hidden="1" x14ac:dyDescent="0.25">
      <c r="B25" s="195"/>
      <c r="C25" s="195"/>
    </row>
    <row r="26" spans="1:5" ht="15.75" hidden="1" x14ac:dyDescent="0.25">
      <c r="B26" s="195"/>
      <c r="C26" s="195"/>
    </row>
    <row r="27" spans="1:5" ht="15.75" hidden="1" x14ac:dyDescent="0.25">
      <c r="B27" s="195"/>
      <c r="D27" s="195"/>
    </row>
    <row r="28" spans="1:5" ht="15.75" hidden="1" x14ac:dyDescent="0.25">
      <c r="B28" s="195"/>
      <c r="D28" s="195"/>
    </row>
    <row r="29" spans="1:5" ht="15.75" hidden="1" x14ac:dyDescent="0.25">
      <c r="B29" s="195"/>
      <c r="D29" s="195"/>
    </row>
    <row r="30" spans="1:5" ht="15.75" hidden="1" x14ac:dyDescent="0.25">
      <c r="B30" s="194"/>
      <c r="C30" s="194"/>
    </row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idden="1" x14ac:dyDescent="0.25"/>
    <row r="55" spans="2:2" hidden="1" x14ac:dyDescent="0.25"/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5"/>
    </row>
    <row r="63" spans="2:2" ht="15.75" hidden="1" x14ac:dyDescent="0.25">
      <c r="B63" s="195"/>
    </row>
    <row r="64" spans="2:2" ht="15.75" hidden="1" x14ac:dyDescent="0.25">
      <c r="B64" s="195"/>
    </row>
    <row r="65" spans="1:5" ht="15.75" hidden="1" x14ac:dyDescent="0.25">
      <c r="B65" s="194"/>
    </row>
    <row r="66" spans="1:5" hidden="1" x14ac:dyDescent="0.25"/>
    <row r="67" spans="1:5" hidden="1" x14ac:dyDescent="0.25"/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>
      <c r="A72" s="185"/>
      <c r="B72" s="185"/>
      <c r="C72" s="185"/>
      <c r="D72" s="185"/>
      <c r="E72" s="185"/>
    </row>
    <row r="73" spans="1:5" hidden="1" x14ac:dyDescent="0.25">
      <c r="A73" s="185"/>
      <c r="B73" s="185"/>
      <c r="C73" s="185"/>
      <c r="D73" s="185"/>
      <c r="E73" s="185"/>
    </row>
    <row r="74" spans="1:5" hidden="1" x14ac:dyDescent="0.25">
      <c r="A74" s="185"/>
      <c r="B74" s="185"/>
      <c r="C74" s="185"/>
      <c r="D74" s="185"/>
      <c r="E74" s="185"/>
    </row>
    <row r="75" spans="1:5" hidden="1" x14ac:dyDescent="0.25"/>
    <row r="76" spans="1:5" hidden="1" x14ac:dyDescent="0.25"/>
    <row r="77" spans="1:5" hidden="1" x14ac:dyDescent="0.25"/>
    <row r="78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Lyngby-Taarbæk Vand AS</v>
      </c>
      <c r="B1" s="26"/>
      <c r="C1" s="26"/>
      <c r="D1" s="26"/>
      <c r="E1" s="26"/>
    </row>
    <row r="2" spans="1:5" x14ac:dyDescent="0.25">
      <c r="A2" s="221" t="str">
        <f>'1. Forside'!A2</f>
        <v>V126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176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2473162.21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2473162.21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2107162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2836000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-728838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Lyngby-Taarbæk Vand AS</v>
      </c>
      <c r="B1" s="26"/>
      <c r="C1" s="26"/>
      <c r="D1" s="26"/>
      <c r="E1" s="26"/>
    </row>
    <row r="2" spans="1:5" x14ac:dyDescent="0.25">
      <c r="A2" s="221" t="str">
        <f>'1. Forside'!A2</f>
        <v>V126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177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-2302968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-1361782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-941186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-188237.2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Lyngby-Taarbæk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V126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178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61494592.191180289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6011628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2389882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1412928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2493423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12307861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703968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231911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656900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1592779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5513092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-1681623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-13087836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-4644273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-19413732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0</v>
      </c>
      <c r="D27" s="79" t="s">
        <v>0</v>
      </c>
      <c r="E27" s="10">
        <f>IF(C27&lt;0,0,-C27)</f>
        <v>0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60005306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60005306</v>
      </c>
      <c r="D36" s="79" t="s">
        <v>0</v>
      </c>
      <c r="E36" s="10">
        <f>-C36</f>
        <v>-60005306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1489286.1911802888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Lyngby-Taarbæk 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V126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179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4936853</v>
      </c>
      <c r="D7" s="222" t="s">
        <v>0</v>
      </c>
      <c r="E7" s="223">
        <v>4475738</v>
      </c>
      <c r="F7" s="222" t="s">
        <v>0</v>
      </c>
      <c r="G7" s="223">
        <v>5542965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4903105</v>
      </c>
      <c r="D8" s="222" t="s">
        <v>0</v>
      </c>
      <c r="E8" s="224">
        <v>4509486</v>
      </c>
      <c r="F8" s="222" t="s">
        <v>0</v>
      </c>
      <c r="G8" s="224">
        <v>5513092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33748</v>
      </c>
      <c r="D11" s="226" t="s">
        <v>0</v>
      </c>
      <c r="E11" s="55">
        <f>C11+E7-E8-E9</f>
        <v>0</v>
      </c>
      <c r="F11" s="226" t="s">
        <v>0</v>
      </c>
      <c r="G11" s="55">
        <f>E11+G7-G8-G9</f>
        <v>29873</v>
      </c>
      <c r="H11" s="226" t="s">
        <v>0</v>
      </c>
      <c r="I11" s="55">
        <f>G11+I7-I8-I9</f>
        <v>29873</v>
      </c>
      <c r="J11" s="226" t="s">
        <v>0</v>
      </c>
      <c r="K11" s="55">
        <f>K7-K8-K9+K10+I11</f>
        <v>29873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6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Lyngby-Taarbæk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V126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17150351.452377748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-65171.335519035441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-547954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16537226.116858713</v>
      </c>
      <c r="D13" s="79" t="s">
        <v>0</v>
      </c>
      <c r="E13" s="6">
        <f>C13</f>
        <v>16537226.116858713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4758877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226</v>
      </c>
      <c r="C16" s="14">
        <f>'6. Gennemførte investeringer'!F37</f>
        <v>3509600.879666667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-1015919.4973333334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investeringer'!F41</f>
        <v>1735691.8733333335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8988250.2556666676</v>
      </c>
      <c r="D19" s="79" t="s">
        <v>0</v>
      </c>
      <c r="E19" s="8">
        <f>C19</f>
        <v>8988250.2556666676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omkostninger'!C11</f>
        <v>7993992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omkostninger'!C16</f>
        <v>17422525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omkostninger'!C22</f>
        <v>153300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omkostninger'!C28</f>
        <v>311900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servicemål'!C11</f>
        <v>670000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servicemål'!C17</f>
        <v>-674012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2473162.21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-728838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27622029.210000001</v>
      </c>
      <c r="D29" s="79" t="s">
        <v>0</v>
      </c>
      <c r="E29" s="6">
        <f>C29</f>
        <v>27622029.210000001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-188237.2</v>
      </c>
      <c r="D31" s="79" t="s">
        <v>0</v>
      </c>
      <c r="E31" s="10">
        <f>C31</f>
        <v>-188237.2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9">
        <f>'13. Kontrol med indtægtsrammen'!E37</f>
        <v>1489286.1911802888</v>
      </c>
      <c r="D33" s="79" t="s">
        <v>0</v>
      </c>
      <c r="E33" s="12">
        <f>C33</f>
        <v>1489286.1911802888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54448554.573705666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2787604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19.532385006516588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13.282385006516588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Lyngby-Taarbæk Vand AS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V126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17150351.452377748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17150351.452377748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17150351.452377748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-65171.335519035441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Lyngby-Taarbæk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V126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12385983.818907209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17085180.116858713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17150351.452377748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2191814.9156138762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547954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Lyngby-Taarbæk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V126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193217002.25236338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4758877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4758877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15"/>
  <sheetViews>
    <sheetView view="pageLayout" topLeftCell="A10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Lyngby-Taarbæk Vand AS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V126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180</v>
      </c>
      <c r="C8" s="30" t="s">
        <v>181</v>
      </c>
      <c r="D8" s="31" t="s">
        <v>182</v>
      </c>
      <c r="E8" s="32">
        <v>2566060.08</v>
      </c>
      <c r="F8" s="34">
        <f t="shared" ref="F8:F34" si="0">E8/D8</f>
        <v>320757.51</v>
      </c>
      <c r="G8" s="35" t="s">
        <v>0</v>
      </c>
      <c r="H8" s="26"/>
    </row>
    <row r="9" spans="1:8" s="148" customFormat="1" x14ac:dyDescent="0.25">
      <c r="A9" s="26"/>
      <c r="B9" s="29" t="s">
        <v>183</v>
      </c>
      <c r="C9" s="30" t="s">
        <v>181</v>
      </c>
      <c r="D9" s="31" t="s">
        <v>184</v>
      </c>
      <c r="E9" s="32">
        <v>72531.899999999994</v>
      </c>
      <c r="F9" s="34">
        <f t="shared" ref="F9:F33" si="1">E9/D9</f>
        <v>2901.2759999999998</v>
      </c>
      <c r="G9" s="35" t="s">
        <v>0</v>
      </c>
      <c r="H9" s="26"/>
    </row>
    <row r="10" spans="1:8" s="148" customFormat="1" x14ac:dyDescent="0.25">
      <c r="A10" s="26"/>
      <c r="B10" s="29" t="s">
        <v>185</v>
      </c>
      <c r="C10" s="30" t="s">
        <v>181</v>
      </c>
      <c r="D10" s="31" t="s">
        <v>186</v>
      </c>
      <c r="E10" s="32">
        <v>14855.93</v>
      </c>
      <c r="F10" s="34">
        <f t="shared" si="1"/>
        <v>1485.5930000000001</v>
      </c>
      <c r="G10" s="35" t="s">
        <v>0</v>
      </c>
      <c r="H10" s="26"/>
    </row>
    <row r="11" spans="1:8" s="148" customFormat="1" x14ac:dyDescent="0.25">
      <c r="A11" s="26"/>
      <c r="B11" s="29" t="s">
        <v>187</v>
      </c>
      <c r="C11" s="30" t="s">
        <v>181</v>
      </c>
      <c r="D11" s="31" t="s">
        <v>188</v>
      </c>
      <c r="E11" s="32">
        <v>20039.759999999998</v>
      </c>
      <c r="F11" s="34">
        <f t="shared" si="1"/>
        <v>267.1968</v>
      </c>
      <c r="G11" s="35" t="s">
        <v>0</v>
      </c>
      <c r="H11" s="26"/>
    </row>
    <row r="12" spans="1:8" s="148" customFormat="1" x14ac:dyDescent="0.25">
      <c r="A12" s="26"/>
      <c r="B12" s="29" t="s">
        <v>189</v>
      </c>
      <c r="C12" s="30" t="s">
        <v>181</v>
      </c>
      <c r="D12" s="31" t="s">
        <v>190</v>
      </c>
      <c r="E12" s="32">
        <v>194877</v>
      </c>
      <c r="F12" s="34">
        <f t="shared" si="1"/>
        <v>38975.4</v>
      </c>
      <c r="G12" s="35" t="s">
        <v>0</v>
      </c>
      <c r="H12" s="26"/>
    </row>
    <row r="13" spans="1:8" s="148" customFormat="1" x14ac:dyDescent="0.25">
      <c r="A13" s="26"/>
      <c r="B13" s="29" t="s">
        <v>191</v>
      </c>
      <c r="C13" s="30" t="s">
        <v>181</v>
      </c>
      <c r="D13" s="31" t="s">
        <v>190</v>
      </c>
      <c r="E13" s="32">
        <v>343618.96</v>
      </c>
      <c r="F13" s="34">
        <f t="shared" si="1"/>
        <v>68723.792000000001</v>
      </c>
      <c r="G13" s="35" t="s">
        <v>0</v>
      </c>
      <c r="H13" s="26"/>
    </row>
    <row r="14" spans="1:8" s="148" customFormat="1" x14ac:dyDescent="0.25">
      <c r="A14" s="26"/>
      <c r="B14" s="29" t="s">
        <v>192</v>
      </c>
      <c r="C14" s="30" t="s">
        <v>181</v>
      </c>
      <c r="D14" s="31" t="s">
        <v>188</v>
      </c>
      <c r="E14" s="32">
        <v>3992545.24</v>
      </c>
      <c r="F14" s="34">
        <f t="shared" si="1"/>
        <v>53233.936533333334</v>
      </c>
      <c r="G14" s="35" t="s">
        <v>0</v>
      </c>
      <c r="H14" s="26"/>
    </row>
    <row r="15" spans="1:8" s="148" customFormat="1" x14ac:dyDescent="0.25">
      <c r="A15" s="26"/>
      <c r="B15" s="29" t="s">
        <v>193</v>
      </c>
      <c r="C15" s="30" t="s">
        <v>181</v>
      </c>
      <c r="D15" s="31" t="s">
        <v>188</v>
      </c>
      <c r="E15" s="32">
        <v>239255.62</v>
      </c>
      <c r="F15" s="34">
        <f t="shared" si="1"/>
        <v>3190.0749333333333</v>
      </c>
      <c r="G15" s="35" t="s">
        <v>0</v>
      </c>
      <c r="H15" s="26"/>
    </row>
    <row r="16" spans="1:8" s="148" customFormat="1" x14ac:dyDescent="0.25">
      <c r="A16" s="26"/>
      <c r="B16" s="29" t="s">
        <v>194</v>
      </c>
      <c r="C16" s="30" t="s">
        <v>181</v>
      </c>
      <c r="D16" s="31" t="s">
        <v>188</v>
      </c>
      <c r="E16" s="32">
        <v>239255.62</v>
      </c>
      <c r="F16" s="34">
        <f t="shared" si="1"/>
        <v>3190.0749333333333</v>
      </c>
      <c r="G16" s="35" t="s">
        <v>0</v>
      </c>
      <c r="H16" s="26"/>
    </row>
    <row r="17" spans="1:8" s="148" customFormat="1" x14ac:dyDescent="0.25">
      <c r="A17" s="26"/>
      <c r="B17" s="29" t="s">
        <v>195</v>
      </c>
      <c r="C17" s="30" t="s">
        <v>181</v>
      </c>
      <c r="D17" s="31" t="s">
        <v>188</v>
      </c>
      <c r="E17" s="32">
        <v>246470.23</v>
      </c>
      <c r="F17" s="34">
        <f t="shared" si="1"/>
        <v>3286.2697333333335</v>
      </c>
      <c r="G17" s="35" t="s">
        <v>0</v>
      </c>
      <c r="H17" s="26"/>
    </row>
    <row r="18" spans="1:8" s="148" customFormat="1" x14ac:dyDescent="0.25">
      <c r="A18" s="26"/>
      <c r="B18" s="29" t="s">
        <v>196</v>
      </c>
      <c r="C18" s="30" t="s">
        <v>181</v>
      </c>
      <c r="D18" s="31" t="s">
        <v>188</v>
      </c>
      <c r="E18" s="32">
        <v>7788709.5199999996</v>
      </c>
      <c r="F18" s="34">
        <f t="shared" si="1"/>
        <v>103849.46026666666</v>
      </c>
      <c r="G18" s="35" t="s">
        <v>0</v>
      </c>
      <c r="H18" s="26"/>
    </row>
    <row r="19" spans="1:8" s="148" customFormat="1" x14ac:dyDescent="0.25">
      <c r="A19" s="26"/>
      <c r="B19" s="29" t="s">
        <v>197</v>
      </c>
      <c r="C19" s="30" t="s">
        <v>181</v>
      </c>
      <c r="D19" s="31" t="s">
        <v>188</v>
      </c>
      <c r="E19" s="32">
        <v>1525932.49</v>
      </c>
      <c r="F19" s="34">
        <f t="shared" si="1"/>
        <v>20345.766533333332</v>
      </c>
      <c r="G19" s="35" t="s">
        <v>0</v>
      </c>
      <c r="H19" s="26"/>
    </row>
    <row r="20" spans="1:8" s="148" customFormat="1" x14ac:dyDescent="0.25">
      <c r="A20" s="26"/>
      <c r="B20" s="29" t="s">
        <v>192</v>
      </c>
      <c r="C20" s="30" t="s">
        <v>181</v>
      </c>
      <c r="D20" s="31" t="s">
        <v>188</v>
      </c>
      <c r="E20" s="32">
        <v>242514.84</v>
      </c>
      <c r="F20" s="34">
        <f t="shared" si="1"/>
        <v>3233.5311999999999</v>
      </c>
      <c r="G20" s="35" t="s">
        <v>0</v>
      </c>
      <c r="H20" s="26"/>
    </row>
    <row r="21" spans="1:8" s="148" customFormat="1" x14ac:dyDescent="0.25">
      <c r="A21" s="26"/>
      <c r="B21" s="29" t="s">
        <v>196</v>
      </c>
      <c r="C21" s="30" t="s">
        <v>181</v>
      </c>
      <c r="D21" s="31" t="s">
        <v>188</v>
      </c>
      <c r="E21" s="32">
        <v>1146088.31</v>
      </c>
      <c r="F21" s="34">
        <f t="shared" si="1"/>
        <v>15281.177466666668</v>
      </c>
      <c r="G21" s="35" t="s">
        <v>0</v>
      </c>
      <c r="H21" s="26"/>
    </row>
    <row r="22" spans="1:8" s="148" customFormat="1" x14ac:dyDescent="0.25">
      <c r="A22" s="26"/>
      <c r="B22" s="29" t="s">
        <v>197</v>
      </c>
      <c r="C22" s="30" t="s">
        <v>181</v>
      </c>
      <c r="D22" s="31" t="s">
        <v>188</v>
      </c>
      <c r="E22" s="32">
        <v>15745.4</v>
      </c>
      <c r="F22" s="34">
        <f t="shared" si="1"/>
        <v>209.93866666666665</v>
      </c>
      <c r="G22" s="35" t="s">
        <v>0</v>
      </c>
      <c r="H22" s="26"/>
    </row>
    <row r="23" spans="1:8" s="148" customFormat="1" x14ac:dyDescent="0.25">
      <c r="A23" s="26"/>
      <c r="B23" s="29" t="s">
        <v>192</v>
      </c>
      <c r="C23" s="30" t="s">
        <v>181</v>
      </c>
      <c r="D23" s="31" t="s">
        <v>188</v>
      </c>
      <c r="E23" s="32">
        <v>59548.73</v>
      </c>
      <c r="F23" s="34">
        <f t="shared" si="1"/>
        <v>793.98306666666667</v>
      </c>
      <c r="G23" s="35" t="s">
        <v>0</v>
      </c>
      <c r="H23" s="26"/>
    </row>
    <row r="24" spans="1:8" s="148" customFormat="1" x14ac:dyDescent="0.25">
      <c r="A24" s="26"/>
      <c r="B24" s="29" t="s">
        <v>197</v>
      </c>
      <c r="C24" s="30" t="s">
        <v>181</v>
      </c>
      <c r="D24" s="31" t="s">
        <v>188</v>
      </c>
      <c r="E24" s="32">
        <v>124033.29</v>
      </c>
      <c r="F24" s="34">
        <f t="shared" si="1"/>
        <v>1653.7772</v>
      </c>
      <c r="G24" s="35" t="s">
        <v>0</v>
      </c>
      <c r="H24" s="26"/>
    </row>
    <row r="25" spans="1:8" s="148" customFormat="1" x14ac:dyDescent="0.25">
      <c r="A25" s="26"/>
      <c r="B25" s="29" t="s">
        <v>198</v>
      </c>
      <c r="C25" s="30" t="s">
        <v>181</v>
      </c>
      <c r="D25" s="31" t="s">
        <v>184</v>
      </c>
      <c r="E25" s="32">
        <v>417059.1</v>
      </c>
      <c r="F25" s="34">
        <f t="shared" si="1"/>
        <v>16682.363999999998</v>
      </c>
      <c r="G25" s="35" t="s">
        <v>0</v>
      </c>
      <c r="H25" s="26"/>
    </row>
    <row r="26" spans="1:8" s="148" customFormat="1" x14ac:dyDescent="0.25">
      <c r="A26" s="26"/>
      <c r="B26" s="29" t="s">
        <v>199</v>
      </c>
      <c r="C26" s="30" t="s">
        <v>181</v>
      </c>
      <c r="D26" s="31" t="s">
        <v>186</v>
      </c>
      <c r="E26" s="32">
        <v>83650.23</v>
      </c>
      <c r="F26" s="34">
        <f t="shared" si="1"/>
        <v>8365.0229999999992</v>
      </c>
      <c r="G26" s="35" t="s">
        <v>0</v>
      </c>
      <c r="H26" s="26"/>
    </row>
    <row r="27" spans="1:8" s="148" customFormat="1" x14ac:dyDescent="0.25">
      <c r="A27" s="26"/>
      <c r="B27" s="29" t="s">
        <v>195</v>
      </c>
      <c r="C27" s="30" t="s">
        <v>181</v>
      </c>
      <c r="D27" s="31" t="s">
        <v>188</v>
      </c>
      <c r="E27" s="32">
        <v>15140.45</v>
      </c>
      <c r="F27" s="34">
        <f t="shared" si="1"/>
        <v>201.87266666666667</v>
      </c>
      <c r="G27" s="35" t="s">
        <v>0</v>
      </c>
      <c r="H27" s="26"/>
    </row>
    <row r="28" spans="1:8" s="148" customFormat="1" x14ac:dyDescent="0.25">
      <c r="A28" s="26"/>
      <c r="B28" s="29" t="s">
        <v>200</v>
      </c>
      <c r="C28" s="30" t="s">
        <v>181</v>
      </c>
      <c r="D28" s="31" t="s">
        <v>201</v>
      </c>
      <c r="E28" s="32">
        <v>36589.440000000002</v>
      </c>
      <c r="F28" s="34">
        <f t="shared" si="1"/>
        <v>1829.4720000000002</v>
      </c>
      <c r="G28" s="35" t="s">
        <v>0</v>
      </c>
      <c r="H28" s="26"/>
    </row>
    <row r="29" spans="1:8" s="148" customFormat="1" x14ac:dyDescent="0.25">
      <c r="A29" s="26"/>
      <c r="B29" s="29" t="s">
        <v>202</v>
      </c>
      <c r="C29" s="30" t="s">
        <v>181</v>
      </c>
      <c r="D29" s="31" t="s">
        <v>184</v>
      </c>
      <c r="E29" s="32">
        <v>467445.95</v>
      </c>
      <c r="F29" s="34">
        <f t="shared" si="1"/>
        <v>18697.838</v>
      </c>
      <c r="G29" s="35" t="s">
        <v>0</v>
      </c>
      <c r="H29" s="26"/>
    </row>
    <row r="30" spans="1:8" s="148" customFormat="1" x14ac:dyDescent="0.25">
      <c r="A30" s="26"/>
      <c r="B30" s="29" t="s">
        <v>203</v>
      </c>
      <c r="C30" s="30" t="s">
        <v>181</v>
      </c>
      <c r="D30" s="31" t="s">
        <v>204</v>
      </c>
      <c r="E30" s="32">
        <v>66777.990000000005</v>
      </c>
      <c r="F30" s="34">
        <f t="shared" si="1"/>
        <v>1335.5598</v>
      </c>
      <c r="G30" s="35" t="s">
        <v>0</v>
      </c>
      <c r="H30" s="26"/>
    </row>
    <row r="31" spans="1:8" s="148" customFormat="1" x14ac:dyDescent="0.25">
      <c r="A31" s="26"/>
      <c r="B31" s="29" t="s">
        <v>205</v>
      </c>
      <c r="C31" s="30" t="s">
        <v>181</v>
      </c>
      <c r="D31" s="31" t="s">
        <v>186</v>
      </c>
      <c r="E31" s="32">
        <v>151555.99</v>
      </c>
      <c r="F31" s="34">
        <f t="shared" si="1"/>
        <v>15155.598999999998</v>
      </c>
      <c r="G31" s="35" t="s">
        <v>0</v>
      </c>
      <c r="H31" s="26"/>
    </row>
    <row r="32" spans="1:8" s="148" customFormat="1" x14ac:dyDescent="0.25">
      <c r="A32" s="26"/>
      <c r="B32" s="29" t="s">
        <v>206</v>
      </c>
      <c r="C32" s="30" t="s">
        <v>181</v>
      </c>
      <c r="D32" s="31" t="s">
        <v>188</v>
      </c>
      <c r="E32" s="32">
        <v>1380233.26</v>
      </c>
      <c r="F32" s="34">
        <f t="shared" si="1"/>
        <v>18403.110133333332</v>
      </c>
      <c r="G32" s="35" t="s">
        <v>0</v>
      </c>
      <c r="H32" s="26"/>
    </row>
    <row r="33" spans="1:8" s="148" customFormat="1" x14ac:dyDescent="0.25">
      <c r="A33" s="26"/>
      <c r="B33" s="29" t="s">
        <v>207</v>
      </c>
      <c r="C33" s="30" t="s">
        <v>181</v>
      </c>
      <c r="D33" s="31" t="s">
        <v>188</v>
      </c>
      <c r="E33" s="32">
        <v>1035174.95</v>
      </c>
      <c r="F33" s="34">
        <f t="shared" si="1"/>
        <v>13802.332666666665</v>
      </c>
      <c r="G33" s="35" t="s">
        <v>0</v>
      </c>
      <c r="H33" s="26"/>
    </row>
    <row r="34" spans="1:8" s="148" customFormat="1" x14ac:dyDescent="0.25">
      <c r="A34" s="26"/>
      <c r="B34" s="29" t="s">
        <v>195</v>
      </c>
      <c r="C34" s="30" t="s">
        <v>181</v>
      </c>
      <c r="D34" s="31" t="s">
        <v>188</v>
      </c>
      <c r="E34" s="32">
        <v>605101.63</v>
      </c>
      <c r="F34" s="34">
        <f t="shared" si="0"/>
        <v>8068.021733333333</v>
      </c>
      <c r="G34" s="35" t="s">
        <v>0</v>
      </c>
      <c r="H34" s="26"/>
    </row>
    <row r="35" spans="1:8" s="148" customFormat="1" x14ac:dyDescent="0.25">
      <c r="A35" s="26"/>
      <c r="B35" s="23" t="s">
        <v>71</v>
      </c>
      <c r="C35" s="158"/>
      <c r="D35" s="158"/>
      <c r="E35" s="158"/>
      <c r="F35" s="36">
        <f>SUM(F8:F34)</f>
        <v>743919.95133333327</v>
      </c>
      <c r="G35" s="37" t="s">
        <v>0</v>
      </c>
      <c r="H35" s="26"/>
    </row>
    <row r="36" spans="1:8" s="148" customFormat="1" x14ac:dyDescent="0.25">
      <c r="A36" s="26"/>
      <c r="B36" s="107" t="s">
        <v>132</v>
      </c>
      <c r="C36" s="159"/>
      <c r="D36" s="159"/>
      <c r="E36" s="159"/>
      <c r="F36" s="66">
        <v>2765680.9283333337</v>
      </c>
      <c r="G36" s="37" t="s">
        <v>0</v>
      </c>
      <c r="H36" s="26"/>
    </row>
    <row r="37" spans="1:8" s="148" customFormat="1" x14ac:dyDescent="0.25">
      <c r="A37" s="26"/>
      <c r="B37" s="39" t="s">
        <v>68</v>
      </c>
      <c r="C37" s="160"/>
      <c r="D37" s="160"/>
      <c r="E37" s="161"/>
      <c r="F37" s="38">
        <f>F35+F36</f>
        <v>3509600.879666667</v>
      </c>
      <c r="G37" s="38" t="s">
        <v>0</v>
      </c>
      <c r="H37" s="26"/>
    </row>
    <row r="38" spans="1:8" s="148" customFormat="1" x14ac:dyDescent="0.25">
      <c r="A38" s="26"/>
      <c r="B38" s="26"/>
      <c r="C38" s="26"/>
      <c r="D38" s="26"/>
      <c r="E38" s="26"/>
      <c r="F38" s="26"/>
      <c r="G38" s="26"/>
      <c r="H38" s="26"/>
    </row>
    <row r="39" spans="1:8" s="148" customFormat="1" x14ac:dyDescent="0.25">
      <c r="A39" s="26"/>
      <c r="B39" s="26"/>
      <c r="C39" s="26"/>
      <c r="D39" s="26"/>
      <c r="E39" s="26"/>
      <c r="F39" s="26"/>
      <c r="G39" s="26"/>
      <c r="H39" s="26"/>
    </row>
    <row r="40" spans="1:8" s="148" customFormat="1" x14ac:dyDescent="0.25">
      <c r="A40" s="26"/>
      <c r="B40" s="26"/>
      <c r="C40" s="26"/>
      <c r="D40" s="26"/>
      <c r="E40" s="26"/>
      <c r="F40" s="26"/>
      <c r="G40" s="26"/>
      <c r="H40" s="26"/>
    </row>
    <row r="41" spans="1:8" s="148" customFormat="1" hidden="1" x14ac:dyDescent="0.25"/>
    <row r="42" spans="1:8" s="148" customFormat="1" hidden="1" x14ac:dyDescent="0.25"/>
    <row r="43" spans="1:8" s="148" customFormat="1" hidden="1" x14ac:dyDescent="0.25"/>
    <row r="44" spans="1:8" s="148" customFormat="1" ht="14.45" hidden="1" customHeight="1" x14ac:dyDescent="0.25"/>
    <row r="45" spans="1:8" s="148" customFormat="1" ht="14.45" hidden="1" customHeight="1" x14ac:dyDescent="0.25"/>
    <row r="46" spans="1:8" s="148" customFormat="1" ht="15" hidden="1" customHeight="1" x14ac:dyDescent="0.25"/>
    <row r="47" spans="1:8" s="148" customFormat="1" ht="15" hidden="1" customHeight="1" x14ac:dyDescent="0.25"/>
    <row r="48" spans="1:8" s="148" customFormat="1" ht="15" hidden="1" customHeight="1" x14ac:dyDescent="0.25"/>
    <row r="49" s="148" customFormat="1" ht="15" hidden="1" customHeight="1" x14ac:dyDescent="0.25"/>
    <row r="50" s="148" customFormat="1" ht="15" hidden="1" customHeight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s="148" customFormat="1" hidden="1" x14ac:dyDescent="0.25"/>
    <row r="106" s="148" customFormat="1" hidden="1" x14ac:dyDescent="0.25"/>
    <row r="107" s="148" customFormat="1" hidden="1" x14ac:dyDescent="0.25"/>
    <row r="108" s="148" customFormat="1" hidden="1" x14ac:dyDescent="0.25"/>
    <row r="109" s="148" customFormat="1" hidden="1" x14ac:dyDescent="0.25"/>
    <row r="110" s="148" customFormat="1" hidden="1" x14ac:dyDescent="0.25"/>
    <row r="111" s="148" customFormat="1" hidden="1" x14ac:dyDescent="0.25"/>
    <row r="112" s="148" customFormat="1" hidden="1" x14ac:dyDescent="0.25"/>
    <row r="113" s="148" customFormat="1" hidden="1" x14ac:dyDescent="0.25"/>
    <row r="114" s="148" customFormat="1" hidden="1" x14ac:dyDescent="0.25"/>
    <row r="115" s="148" customFormat="1" hidden="1" x14ac:dyDescent="0.25"/>
    <row r="116" s="148" customFormat="1" hidden="1" x14ac:dyDescent="0.25"/>
    <row r="117" s="148" customFormat="1" hidden="1" x14ac:dyDescent="0.25"/>
    <row r="118" s="148" customFormat="1" hidden="1" x14ac:dyDescent="0.25"/>
    <row r="119" s="148" customFormat="1" hidden="1" x14ac:dyDescent="0.25"/>
    <row r="120" s="148" customFormat="1" hidden="1" x14ac:dyDescent="0.25"/>
    <row r="121" s="148" customFormat="1" hidden="1" x14ac:dyDescent="0.25"/>
    <row r="122" s="148" customFormat="1" hidden="1" x14ac:dyDescent="0.25"/>
    <row r="123" s="148" customFormat="1" hidden="1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Lyngby-Taarbæk Vand AS</v>
      </c>
      <c r="B1" s="162"/>
      <c r="C1" s="162"/>
      <c r="D1" s="162"/>
      <c r="E1" s="162"/>
    </row>
    <row r="2" spans="1:5" x14ac:dyDescent="0.25">
      <c r="A2" s="1" t="str">
        <f>'1. Forside'!A2</f>
        <v>V126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1548276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955483.39999999991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investeringer'!F35</f>
        <v>743919.95133333327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-1015919.4973333334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39"/>
  <sheetViews>
    <sheetView view="pageLayout" topLeftCell="A16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Lyngby-Taarbæk Vand AS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V126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192</v>
      </c>
      <c r="C8" s="30">
        <v>2015</v>
      </c>
      <c r="D8" s="31">
        <v>75</v>
      </c>
      <c r="E8" s="32">
        <v>3668451</v>
      </c>
      <c r="F8" s="45">
        <f>E8/D8</f>
        <v>48912.68</v>
      </c>
      <c r="G8" s="35" t="s">
        <v>0</v>
      </c>
      <c r="H8" s="26"/>
    </row>
    <row r="9" spans="1:8" s="148" customFormat="1" x14ac:dyDescent="0.25">
      <c r="A9" s="26"/>
      <c r="B9" s="29" t="s">
        <v>196</v>
      </c>
      <c r="C9" s="30">
        <v>2015</v>
      </c>
      <c r="D9" s="31">
        <v>75</v>
      </c>
      <c r="E9" s="32">
        <v>6814983</v>
      </c>
      <c r="F9" s="45">
        <f t="shared" ref="F9:F35" si="0">E9/D9</f>
        <v>90866.44</v>
      </c>
      <c r="G9" s="35" t="s">
        <v>0</v>
      </c>
      <c r="H9" s="26"/>
    </row>
    <row r="10" spans="1:8" s="148" customFormat="1" x14ac:dyDescent="0.25">
      <c r="A10" s="26"/>
      <c r="B10" s="29" t="s">
        <v>197</v>
      </c>
      <c r="C10" s="30">
        <v>2015</v>
      </c>
      <c r="D10" s="31">
        <v>75</v>
      </c>
      <c r="E10" s="32">
        <v>7820056</v>
      </c>
      <c r="F10" s="45">
        <f t="shared" si="0"/>
        <v>104267.41333333333</v>
      </c>
      <c r="G10" s="35" t="s">
        <v>0</v>
      </c>
      <c r="H10" s="26"/>
    </row>
    <row r="11" spans="1:8" s="148" customFormat="1" x14ac:dyDescent="0.25">
      <c r="A11" s="26"/>
      <c r="B11" s="29" t="s">
        <v>195</v>
      </c>
      <c r="C11" s="30">
        <v>2015</v>
      </c>
      <c r="D11" s="31">
        <v>75</v>
      </c>
      <c r="E11" s="32">
        <v>2445820</v>
      </c>
      <c r="F11" s="45">
        <f t="shared" si="0"/>
        <v>32610.933333333334</v>
      </c>
      <c r="G11" s="35" t="s">
        <v>0</v>
      </c>
      <c r="H11" s="26"/>
    </row>
    <row r="12" spans="1:8" s="148" customFormat="1" x14ac:dyDescent="0.25">
      <c r="A12" s="26"/>
      <c r="B12" s="29" t="s">
        <v>192</v>
      </c>
      <c r="C12" s="30">
        <v>2015</v>
      </c>
      <c r="D12" s="31">
        <v>75</v>
      </c>
      <c r="E12" s="32">
        <v>28107</v>
      </c>
      <c r="F12" s="45">
        <f t="shared" si="0"/>
        <v>374.76</v>
      </c>
      <c r="G12" s="35" t="s">
        <v>0</v>
      </c>
      <c r="H12" s="26"/>
    </row>
    <row r="13" spans="1:8" s="148" customFormat="1" x14ac:dyDescent="0.25">
      <c r="A13" s="26"/>
      <c r="B13" s="29" t="s">
        <v>196</v>
      </c>
      <c r="C13" s="30">
        <v>2015</v>
      </c>
      <c r="D13" s="31">
        <v>75</v>
      </c>
      <c r="E13" s="32">
        <v>42160</v>
      </c>
      <c r="F13" s="45">
        <f t="shared" si="0"/>
        <v>562.13333333333333</v>
      </c>
      <c r="G13" s="35" t="s">
        <v>0</v>
      </c>
      <c r="H13" s="26"/>
    </row>
    <row r="14" spans="1:8" s="148" customFormat="1" x14ac:dyDescent="0.25">
      <c r="A14" s="26"/>
      <c r="B14" s="29" t="s">
        <v>197</v>
      </c>
      <c r="C14" s="30">
        <v>2015</v>
      </c>
      <c r="D14" s="31">
        <v>75</v>
      </c>
      <c r="E14" s="32">
        <v>14053</v>
      </c>
      <c r="F14" s="45">
        <f t="shared" si="0"/>
        <v>187.37333333333333</v>
      </c>
      <c r="G14" s="35" t="s">
        <v>0</v>
      </c>
      <c r="H14" s="26"/>
    </row>
    <row r="15" spans="1:8" s="148" customFormat="1" x14ac:dyDescent="0.25">
      <c r="A15" s="26"/>
      <c r="B15" s="29" t="s">
        <v>195</v>
      </c>
      <c r="C15" s="30">
        <v>2015</v>
      </c>
      <c r="D15" s="31">
        <v>75</v>
      </c>
      <c r="E15" s="32">
        <v>1601600</v>
      </c>
      <c r="F15" s="45">
        <f t="shared" si="0"/>
        <v>21354.666666666668</v>
      </c>
      <c r="G15" s="35" t="s">
        <v>0</v>
      </c>
      <c r="H15" s="26"/>
    </row>
    <row r="16" spans="1:8" s="148" customFormat="1" x14ac:dyDescent="0.25">
      <c r="A16" s="26"/>
      <c r="B16" s="29" t="s">
        <v>208</v>
      </c>
      <c r="C16" s="30">
        <v>2015</v>
      </c>
      <c r="D16" s="31">
        <v>15</v>
      </c>
      <c r="E16" s="32">
        <v>376730</v>
      </c>
      <c r="F16" s="45">
        <f t="shared" si="0"/>
        <v>25115.333333333332</v>
      </c>
      <c r="G16" s="35" t="s">
        <v>0</v>
      </c>
      <c r="H16" s="26"/>
    </row>
    <row r="17" spans="1:8" s="148" customFormat="1" x14ac:dyDescent="0.25">
      <c r="A17" s="26"/>
      <c r="B17" s="29" t="s">
        <v>191</v>
      </c>
      <c r="C17" s="30">
        <v>2015</v>
      </c>
      <c r="D17" s="31">
        <v>5</v>
      </c>
      <c r="E17" s="32">
        <v>326326</v>
      </c>
      <c r="F17" s="45">
        <f t="shared" si="0"/>
        <v>65265.2</v>
      </c>
      <c r="G17" s="35" t="s">
        <v>0</v>
      </c>
      <c r="H17" s="26"/>
    </row>
    <row r="18" spans="1:8" s="148" customFormat="1" x14ac:dyDescent="0.25">
      <c r="A18" s="26"/>
      <c r="B18" s="29" t="s">
        <v>180</v>
      </c>
      <c r="C18" s="30">
        <v>2015</v>
      </c>
      <c r="D18" s="31">
        <v>8</v>
      </c>
      <c r="E18" s="32">
        <v>2500000</v>
      </c>
      <c r="F18" s="45">
        <f t="shared" si="0"/>
        <v>312500</v>
      </c>
      <c r="G18" s="35" t="s">
        <v>0</v>
      </c>
      <c r="H18" s="26"/>
    </row>
    <row r="19" spans="1:8" s="148" customFormat="1" x14ac:dyDescent="0.25">
      <c r="A19" s="26"/>
      <c r="B19" s="29" t="s">
        <v>198</v>
      </c>
      <c r="C19" s="30">
        <v>2015</v>
      </c>
      <c r="D19" s="31">
        <v>25</v>
      </c>
      <c r="E19" s="32">
        <v>375000</v>
      </c>
      <c r="F19" s="45">
        <f t="shared" si="0"/>
        <v>15000</v>
      </c>
      <c r="G19" s="35" t="s">
        <v>0</v>
      </c>
      <c r="H19" s="26"/>
    </row>
    <row r="20" spans="1:8" s="148" customFormat="1" x14ac:dyDescent="0.25">
      <c r="A20" s="26"/>
      <c r="B20" s="29" t="s">
        <v>199</v>
      </c>
      <c r="C20" s="30">
        <v>2015</v>
      </c>
      <c r="D20" s="31">
        <v>10</v>
      </c>
      <c r="E20" s="32">
        <v>125000</v>
      </c>
      <c r="F20" s="45">
        <f t="shared" si="0"/>
        <v>12500</v>
      </c>
      <c r="G20" s="35" t="s">
        <v>0</v>
      </c>
      <c r="H20" s="26"/>
    </row>
    <row r="21" spans="1:8" s="148" customFormat="1" x14ac:dyDescent="0.25">
      <c r="A21" s="26"/>
      <c r="B21" s="29" t="s">
        <v>205</v>
      </c>
      <c r="C21" s="30">
        <v>2015</v>
      </c>
      <c r="D21" s="31">
        <v>10</v>
      </c>
      <c r="E21" s="32">
        <v>180000</v>
      </c>
      <c r="F21" s="45">
        <f t="shared" si="0"/>
        <v>18000</v>
      </c>
      <c r="G21" s="35" t="s">
        <v>0</v>
      </c>
      <c r="H21" s="26"/>
    </row>
    <row r="22" spans="1:8" s="148" customFormat="1" x14ac:dyDescent="0.25">
      <c r="A22" s="26"/>
      <c r="B22" s="29" t="s">
        <v>200</v>
      </c>
      <c r="C22" s="30">
        <v>2015</v>
      </c>
      <c r="D22" s="31">
        <v>25</v>
      </c>
      <c r="E22" s="32">
        <v>45000</v>
      </c>
      <c r="F22" s="45">
        <f t="shared" si="0"/>
        <v>1800</v>
      </c>
      <c r="G22" s="35" t="s">
        <v>0</v>
      </c>
      <c r="H22" s="26"/>
    </row>
    <row r="23" spans="1:8" s="148" customFormat="1" x14ac:dyDescent="0.25">
      <c r="A23" s="26"/>
      <c r="B23" s="29" t="s">
        <v>193</v>
      </c>
      <c r="C23" s="30">
        <v>2015</v>
      </c>
      <c r="D23" s="31">
        <v>75</v>
      </c>
      <c r="E23" s="32">
        <v>1351200</v>
      </c>
      <c r="F23" s="45">
        <f t="shared" si="0"/>
        <v>18016</v>
      </c>
      <c r="G23" s="35" t="s">
        <v>0</v>
      </c>
      <c r="H23" s="26"/>
    </row>
    <row r="24" spans="1:8" s="148" customFormat="1" x14ac:dyDescent="0.25">
      <c r="A24" s="26"/>
      <c r="B24" s="29" t="s">
        <v>194</v>
      </c>
      <c r="C24" s="30">
        <v>2015</v>
      </c>
      <c r="D24" s="31">
        <v>75</v>
      </c>
      <c r="E24" s="32">
        <v>150000</v>
      </c>
      <c r="F24" s="45">
        <f t="shared" si="0"/>
        <v>2000</v>
      </c>
      <c r="G24" s="35" t="s">
        <v>0</v>
      </c>
      <c r="H24" s="26"/>
    </row>
    <row r="25" spans="1:8" s="148" customFormat="1" x14ac:dyDescent="0.25">
      <c r="A25" s="26"/>
      <c r="B25" s="29" t="s">
        <v>192</v>
      </c>
      <c r="C25" s="30">
        <v>2016</v>
      </c>
      <c r="D25" s="31">
        <v>75</v>
      </c>
      <c r="E25" s="32">
        <v>2077672</v>
      </c>
      <c r="F25" s="45">
        <f t="shared" si="0"/>
        <v>27702.293333333335</v>
      </c>
      <c r="G25" s="35" t="s">
        <v>0</v>
      </c>
      <c r="H25" s="26"/>
    </row>
    <row r="26" spans="1:8" s="148" customFormat="1" x14ac:dyDescent="0.25">
      <c r="A26" s="26"/>
      <c r="B26" s="29" t="s">
        <v>196</v>
      </c>
      <c r="C26" s="30">
        <v>2016</v>
      </c>
      <c r="D26" s="31">
        <v>75</v>
      </c>
      <c r="E26" s="32">
        <v>3905257</v>
      </c>
      <c r="F26" s="45">
        <f t="shared" si="0"/>
        <v>52070.093333333331</v>
      </c>
      <c r="G26" s="35" t="s">
        <v>0</v>
      </c>
      <c r="H26" s="26"/>
    </row>
    <row r="27" spans="1:8" s="148" customFormat="1" x14ac:dyDescent="0.25">
      <c r="A27" s="26"/>
      <c r="B27" s="29" t="s">
        <v>197</v>
      </c>
      <c r="C27" s="30">
        <v>2016</v>
      </c>
      <c r="D27" s="31">
        <v>75</v>
      </c>
      <c r="E27" s="32">
        <v>2126609</v>
      </c>
      <c r="F27" s="45">
        <f t="shared" si="0"/>
        <v>28354.786666666667</v>
      </c>
      <c r="G27" s="35" t="s">
        <v>0</v>
      </c>
      <c r="H27" s="26"/>
    </row>
    <row r="28" spans="1:8" s="148" customFormat="1" x14ac:dyDescent="0.25">
      <c r="A28" s="26"/>
      <c r="B28" s="29" t="s">
        <v>195</v>
      </c>
      <c r="C28" s="30">
        <v>2016</v>
      </c>
      <c r="D28" s="31">
        <v>75</v>
      </c>
      <c r="E28" s="32">
        <v>3168250</v>
      </c>
      <c r="F28" s="45">
        <f t="shared" si="0"/>
        <v>42243.333333333336</v>
      </c>
      <c r="G28" s="35" t="s">
        <v>0</v>
      </c>
      <c r="H28" s="26"/>
    </row>
    <row r="29" spans="1:8" s="148" customFormat="1" x14ac:dyDescent="0.25">
      <c r="A29" s="26"/>
      <c r="B29" s="29" t="s">
        <v>195</v>
      </c>
      <c r="C29" s="30">
        <v>2016</v>
      </c>
      <c r="D29" s="31">
        <v>75</v>
      </c>
      <c r="E29" s="32">
        <v>488250</v>
      </c>
      <c r="F29" s="45">
        <f t="shared" si="0"/>
        <v>6510</v>
      </c>
      <c r="G29" s="35" t="s">
        <v>0</v>
      </c>
      <c r="H29" s="26"/>
    </row>
    <row r="30" spans="1:8" s="148" customFormat="1" x14ac:dyDescent="0.25">
      <c r="A30" s="26"/>
      <c r="B30" s="29" t="s">
        <v>209</v>
      </c>
      <c r="C30" s="30">
        <v>2016</v>
      </c>
      <c r="D30" s="31">
        <v>30</v>
      </c>
      <c r="E30" s="32">
        <v>1958526</v>
      </c>
      <c r="F30" s="45">
        <f t="shared" si="0"/>
        <v>65284.2</v>
      </c>
      <c r="G30" s="35" t="s">
        <v>0</v>
      </c>
      <c r="H30" s="26"/>
    </row>
    <row r="31" spans="1:8" s="148" customFormat="1" x14ac:dyDescent="0.25">
      <c r="A31" s="26"/>
      <c r="B31" s="29" t="s">
        <v>210</v>
      </c>
      <c r="C31" s="30">
        <v>2016</v>
      </c>
      <c r="D31" s="31">
        <v>10</v>
      </c>
      <c r="E31" s="32">
        <v>1254897</v>
      </c>
      <c r="F31" s="45">
        <f t="shared" si="0"/>
        <v>125489.7</v>
      </c>
      <c r="G31" s="35" t="s">
        <v>0</v>
      </c>
      <c r="H31" s="26"/>
    </row>
    <row r="32" spans="1:8" s="148" customFormat="1" x14ac:dyDescent="0.25">
      <c r="A32" s="26"/>
      <c r="B32" s="29" t="s">
        <v>211</v>
      </c>
      <c r="C32" s="30">
        <v>2016</v>
      </c>
      <c r="D32" s="31">
        <v>15</v>
      </c>
      <c r="E32" s="32">
        <v>1254897</v>
      </c>
      <c r="F32" s="45">
        <f t="shared" si="0"/>
        <v>83659.8</v>
      </c>
      <c r="G32" s="35" t="s">
        <v>0</v>
      </c>
      <c r="H32" s="26"/>
    </row>
    <row r="33" spans="1:8" s="148" customFormat="1" x14ac:dyDescent="0.25">
      <c r="A33" s="26"/>
      <c r="B33" s="29" t="s">
        <v>212</v>
      </c>
      <c r="C33" s="30">
        <v>2016</v>
      </c>
      <c r="D33" s="31">
        <v>30</v>
      </c>
      <c r="E33" s="32">
        <v>2756342</v>
      </c>
      <c r="F33" s="45">
        <f t="shared" si="0"/>
        <v>91878.066666666666</v>
      </c>
      <c r="G33" s="35" t="s">
        <v>0</v>
      </c>
      <c r="H33" s="26"/>
    </row>
    <row r="34" spans="1:8" s="148" customFormat="1" x14ac:dyDescent="0.25">
      <c r="A34" s="26"/>
      <c r="B34" s="29" t="s">
        <v>180</v>
      </c>
      <c r="C34" s="30">
        <v>2016</v>
      </c>
      <c r="D34" s="31">
        <v>8</v>
      </c>
      <c r="E34" s="32">
        <v>2500000</v>
      </c>
      <c r="F34" s="45">
        <f t="shared" si="0"/>
        <v>312500</v>
      </c>
      <c r="G34" s="35" t="s">
        <v>0</v>
      </c>
      <c r="H34" s="26"/>
    </row>
    <row r="35" spans="1:8" s="148" customFormat="1" x14ac:dyDescent="0.25">
      <c r="A35" s="26"/>
      <c r="B35" s="29" t="s">
        <v>193</v>
      </c>
      <c r="C35" s="30">
        <v>2016</v>
      </c>
      <c r="D35" s="31">
        <v>75</v>
      </c>
      <c r="E35" s="32">
        <v>150000</v>
      </c>
      <c r="F35" s="45">
        <f t="shared" si="0"/>
        <v>2000</v>
      </c>
      <c r="G35" s="35" t="s">
        <v>0</v>
      </c>
      <c r="H35" s="26"/>
    </row>
    <row r="36" spans="1:8" s="148" customFormat="1" x14ac:dyDescent="0.25">
      <c r="A36" s="26"/>
      <c r="B36" s="29" t="s">
        <v>194</v>
      </c>
      <c r="C36" s="30">
        <v>2016</v>
      </c>
      <c r="D36" s="31">
        <v>75</v>
      </c>
      <c r="E36" s="32">
        <v>150000</v>
      </c>
      <c r="F36" s="45">
        <f t="shared" ref="F36:F38" si="1">E36/D36</f>
        <v>2000</v>
      </c>
      <c r="G36" s="35" t="s">
        <v>0</v>
      </c>
      <c r="H36" s="26"/>
    </row>
    <row r="37" spans="1:8" s="148" customFormat="1" x14ac:dyDescent="0.25">
      <c r="A37" s="26"/>
      <c r="B37" s="29" t="s">
        <v>219</v>
      </c>
      <c r="C37" s="30">
        <v>2016</v>
      </c>
      <c r="D37" s="31">
        <v>75</v>
      </c>
      <c r="E37" s="32">
        <v>1000000</v>
      </c>
      <c r="F37" s="45">
        <f t="shared" si="1"/>
        <v>13333.333333333334</v>
      </c>
      <c r="G37" s="35" t="s">
        <v>0</v>
      </c>
      <c r="H37" s="26"/>
    </row>
    <row r="38" spans="1:8" s="148" customFormat="1" x14ac:dyDescent="0.25">
      <c r="A38" s="26"/>
      <c r="B38" s="29" t="s">
        <v>219</v>
      </c>
      <c r="C38" s="30">
        <v>2016</v>
      </c>
      <c r="D38" s="31">
        <v>75</v>
      </c>
      <c r="E38" s="32">
        <v>8500000</v>
      </c>
      <c r="F38" s="45">
        <f t="shared" si="1"/>
        <v>113333.33333333333</v>
      </c>
      <c r="G38" s="35" t="s">
        <v>0</v>
      </c>
      <c r="H38" s="26"/>
    </row>
    <row r="39" spans="1:8" s="148" customFormat="1" x14ac:dyDescent="0.25">
      <c r="A39" s="26"/>
      <c r="B39" s="109" t="s">
        <v>72</v>
      </c>
      <c r="C39" s="165"/>
      <c r="D39" s="166"/>
      <c r="E39" s="167"/>
      <c r="F39" s="46">
        <f>SUMIF(C8:C38,"2015",F8:F38)</f>
        <v>769332.93333333335</v>
      </c>
      <c r="G39" s="47" t="s">
        <v>0</v>
      </c>
      <c r="H39" s="26"/>
    </row>
    <row r="40" spans="1:8" s="148" customFormat="1" x14ac:dyDescent="0.25">
      <c r="A40" s="26"/>
      <c r="B40" s="107" t="s">
        <v>130</v>
      </c>
      <c r="C40" s="168"/>
      <c r="D40" s="169"/>
      <c r="E40" s="170"/>
      <c r="F40" s="46">
        <f>SUMIF(C8:C38,"2016",F8:F38)</f>
        <v>966358.94000000006</v>
      </c>
      <c r="G40" s="47" t="s">
        <v>0</v>
      </c>
      <c r="H40" s="26"/>
    </row>
    <row r="41" spans="1:8" s="148" customFormat="1" x14ac:dyDescent="0.25">
      <c r="A41" s="26"/>
      <c r="B41" s="50" t="s">
        <v>36</v>
      </c>
      <c r="C41" s="171"/>
      <c r="D41" s="172"/>
      <c r="E41" s="172"/>
      <c r="F41" s="48">
        <f>F39+F40</f>
        <v>1735691.8733333335</v>
      </c>
      <c r="G41" s="49" t="s">
        <v>0</v>
      </c>
      <c r="H41" s="26"/>
    </row>
    <row r="42" spans="1:8" s="148" customFormat="1" x14ac:dyDescent="0.25">
      <c r="A42" s="26"/>
      <c r="B42" s="26"/>
      <c r="C42" s="164"/>
      <c r="D42" s="26"/>
      <c r="E42" s="26"/>
      <c r="F42" s="26"/>
      <c r="G42" s="26"/>
      <c r="H42" s="26"/>
    </row>
    <row r="43" spans="1:8" s="148" customFormat="1" x14ac:dyDescent="0.25">
      <c r="A43" s="26"/>
      <c r="B43" s="26"/>
      <c r="C43" s="164"/>
      <c r="D43" s="26"/>
      <c r="E43" s="26"/>
      <c r="F43" s="26"/>
      <c r="G43" s="26"/>
      <c r="H43" s="26"/>
    </row>
    <row r="44" spans="1:8" s="148" customFormat="1" x14ac:dyDescent="0.25">
      <c r="A44" s="26"/>
      <c r="B44" s="26"/>
      <c r="C44" s="164"/>
      <c r="D44" s="26"/>
      <c r="E44" s="26"/>
      <c r="F44" s="173"/>
      <c r="G44" s="173"/>
      <c r="H44" s="26"/>
    </row>
    <row r="45" spans="1:8" s="148" customFormat="1" hidden="1" x14ac:dyDescent="0.25">
      <c r="C45" s="174"/>
    </row>
    <row r="46" spans="1:8" s="148" customFormat="1" hidden="1" x14ac:dyDescent="0.25">
      <c r="C46" s="174"/>
    </row>
    <row r="47" spans="1:8" s="148" customFormat="1" hidden="1" x14ac:dyDescent="0.25">
      <c r="C47" s="174"/>
    </row>
    <row r="48" spans="1:8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t="12" hidden="1" customHeight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s="148" customFormat="1" hidden="1" x14ac:dyDescent="0.25">
      <c r="C120" s="174"/>
    </row>
    <row r="121" spans="3:3" s="148" customFormat="1" hidden="1" x14ac:dyDescent="0.25">
      <c r="C121" s="174"/>
    </row>
    <row r="122" spans="3:3" s="148" customFormat="1" hidden="1" x14ac:dyDescent="0.25">
      <c r="C122" s="174"/>
    </row>
    <row r="123" spans="3:3" s="148" customFormat="1" hidden="1" x14ac:dyDescent="0.25">
      <c r="C123" s="174"/>
    </row>
    <row r="124" spans="3:3" s="148" customFormat="1" hidden="1" x14ac:dyDescent="0.25">
      <c r="C124" s="174"/>
    </row>
    <row r="125" spans="3:3" s="148" customFormat="1" hidden="1" x14ac:dyDescent="0.25">
      <c r="C125" s="174"/>
    </row>
    <row r="126" spans="3:3" s="148" customFormat="1" hidden="1" x14ac:dyDescent="0.25">
      <c r="C126" s="174"/>
    </row>
    <row r="127" spans="3:3" s="148" customFormat="1" hidden="1" x14ac:dyDescent="0.25">
      <c r="C127" s="174"/>
    </row>
    <row r="128" spans="3:3" s="148" customFormat="1" hidden="1" x14ac:dyDescent="0.25">
      <c r="C128" s="174"/>
    </row>
    <row r="129" spans="3:3" s="148" customFormat="1" hidden="1" x14ac:dyDescent="0.25">
      <c r="C129" s="174"/>
    </row>
    <row r="130" spans="3:3" s="148" customFormat="1" hidden="1" x14ac:dyDescent="0.25">
      <c r="C130" s="174"/>
    </row>
    <row r="131" spans="3:3" s="148" customFormat="1" hidden="1" x14ac:dyDescent="0.25">
      <c r="C131" s="174"/>
    </row>
    <row r="132" spans="3:3" s="148" customFormat="1" hidden="1" x14ac:dyDescent="0.25">
      <c r="C132" s="174"/>
    </row>
    <row r="133" spans="3:3" s="148" customFormat="1" hidden="1" x14ac:dyDescent="0.25">
      <c r="C133" s="174"/>
    </row>
    <row r="134" spans="3:3" s="148" customFormat="1" hidden="1" x14ac:dyDescent="0.25">
      <c r="C134" s="174"/>
    </row>
    <row r="135" spans="3:3" s="148" customFormat="1" hidden="1" x14ac:dyDescent="0.25">
      <c r="C135" s="174"/>
    </row>
    <row r="136" spans="3:3" s="148" customFormat="1" hidden="1" x14ac:dyDescent="0.25">
      <c r="C136" s="174"/>
    </row>
    <row r="137" spans="3:3" s="148" customFormat="1" hidden="1" x14ac:dyDescent="0.25">
      <c r="C137" s="174"/>
    </row>
    <row r="138" spans="3:3" s="148" customFormat="1" hidden="1" x14ac:dyDescent="0.25">
      <c r="C138" s="174"/>
    </row>
    <row r="139" spans="3:3" s="148" customFormat="1" hidden="1" x14ac:dyDescent="0.25">
      <c r="C139" s="174"/>
    </row>
    <row r="140" spans="3:3" s="148" customFormat="1" hidden="1" x14ac:dyDescent="0.25">
      <c r="C140" s="174"/>
    </row>
    <row r="141" spans="3:3" x14ac:dyDescent="0.25"/>
    <row r="142" spans="3:3" x14ac:dyDescent="0.25"/>
    <row r="143" spans="3:3" x14ac:dyDescent="0.25"/>
    <row r="144" spans="3:3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1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Lyngby-Taarbæk Vand AS</v>
      </c>
      <c r="B1" s="56"/>
      <c r="C1" s="56"/>
      <c r="D1" s="176"/>
      <c r="E1" s="56"/>
    </row>
    <row r="2" spans="1:5" x14ac:dyDescent="0.25">
      <c r="A2" s="220" t="str">
        <f>'1. Forside'!A2</f>
        <v>V126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206" t="s">
        <v>213</v>
      </c>
      <c r="C8" s="51">
        <v>594000</v>
      </c>
      <c r="D8" s="181" t="s">
        <v>0</v>
      </c>
      <c r="E8" s="56"/>
    </row>
    <row r="9" spans="1:5" x14ac:dyDescent="0.25">
      <c r="A9" s="56"/>
      <c r="B9" s="206" t="s">
        <v>220</v>
      </c>
      <c r="C9" s="51">
        <v>495492</v>
      </c>
      <c r="D9" s="181" t="s">
        <v>221</v>
      </c>
      <c r="E9" s="56"/>
    </row>
    <row r="10" spans="1:5" x14ac:dyDescent="0.25">
      <c r="A10" s="56"/>
      <c r="B10" s="206" t="s">
        <v>214</v>
      </c>
      <c r="C10" s="51">
        <v>6871500</v>
      </c>
      <c r="D10" s="181" t="s">
        <v>0</v>
      </c>
      <c r="E10" s="56"/>
    </row>
    <row r="11" spans="1:5" x14ac:dyDescent="0.25">
      <c r="A11" s="56"/>
      <c r="B11" s="54" t="s">
        <v>35</v>
      </c>
      <c r="C11" s="55">
        <f>SUM(C7:C10)</f>
        <v>7993992</v>
      </c>
      <c r="D11" s="54" t="s">
        <v>0</v>
      </c>
      <c r="E11" s="56"/>
    </row>
    <row r="12" spans="1:5" x14ac:dyDescent="0.25">
      <c r="A12" s="56"/>
      <c r="B12" s="56"/>
      <c r="C12" s="56"/>
      <c r="D12" s="176"/>
      <c r="E12" s="56"/>
    </row>
    <row r="13" spans="1:5" x14ac:dyDescent="0.25">
      <c r="A13" s="56"/>
      <c r="B13" s="56"/>
      <c r="C13" s="56"/>
      <c r="D13" s="176"/>
      <c r="E13" s="56"/>
    </row>
    <row r="14" spans="1:5" ht="25.5" customHeight="1" x14ac:dyDescent="0.25">
      <c r="A14" s="56"/>
      <c r="B14" s="205" t="s">
        <v>222</v>
      </c>
      <c r="C14" s="178"/>
      <c r="D14" s="179"/>
      <c r="E14" s="56"/>
    </row>
    <row r="15" spans="1:5" x14ac:dyDescent="0.25">
      <c r="A15" s="56"/>
      <c r="B15" s="53" t="s">
        <v>223</v>
      </c>
      <c r="C15" s="180">
        <v>17422525</v>
      </c>
      <c r="D15" s="181" t="s">
        <v>0</v>
      </c>
      <c r="E15" s="56"/>
    </row>
    <row r="16" spans="1:5" x14ac:dyDescent="0.25">
      <c r="A16" s="56"/>
      <c r="B16" s="54" t="s">
        <v>35</v>
      </c>
      <c r="C16" s="55">
        <f>C15</f>
        <v>17422525</v>
      </c>
      <c r="D16" s="54" t="s">
        <v>0</v>
      </c>
      <c r="E16" s="56"/>
    </row>
    <row r="17" spans="1:5" x14ac:dyDescent="0.25">
      <c r="A17" s="56"/>
      <c r="B17" s="56"/>
      <c r="C17" s="56"/>
      <c r="D17" s="176"/>
      <c r="E17" s="56"/>
    </row>
    <row r="18" spans="1:5" x14ac:dyDescent="0.25">
      <c r="A18" s="56"/>
      <c r="B18" s="56"/>
      <c r="C18" s="56"/>
      <c r="D18" s="176"/>
      <c r="E18" s="56"/>
    </row>
    <row r="19" spans="1:5" ht="38.25" customHeight="1" x14ac:dyDescent="0.25">
      <c r="A19" s="56"/>
      <c r="B19" s="261" t="s">
        <v>140</v>
      </c>
      <c r="C19" s="262"/>
      <c r="D19" s="263"/>
      <c r="E19" s="56"/>
    </row>
    <row r="20" spans="1:5" x14ac:dyDescent="0.25">
      <c r="A20" s="56"/>
      <c r="B20" s="53" t="s">
        <v>70</v>
      </c>
      <c r="C20" s="51">
        <v>135000</v>
      </c>
      <c r="D20" s="181" t="s">
        <v>0</v>
      </c>
      <c r="E20" s="56"/>
    </row>
    <row r="21" spans="1:5" x14ac:dyDescent="0.25">
      <c r="A21" s="56"/>
      <c r="B21" s="53" t="s">
        <v>14</v>
      </c>
      <c r="C21" s="51">
        <v>18300</v>
      </c>
      <c r="D21" s="181" t="s">
        <v>0</v>
      </c>
      <c r="E21" s="56"/>
    </row>
    <row r="22" spans="1:5" x14ac:dyDescent="0.25">
      <c r="A22" s="56"/>
      <c r="B22" s="54" t="s">
        <v>35</v>
      </c>
      <c r="C22" s="55">
        <f>SUM(C20:C21)</f>
        <v>153300</v>
      </c>
      <c r="D22" s="54" t="s">
        <v>0</v>
      </c>
      <c r="E22" s="56"/>
    </row>
    <row r="23" spans="1:5" x14ac:dyDescent="0.25">
      <c r="A23" s="56"/>
      <c r="B23" s="56"/>
      <c r="C23" s="182"/>
      <c r="D23" s="183"/>
      <c r="E23" s="56"/>
    </row>
    <row r="24" spans="1:5" x14ac:dyDescent="0.25">
      <c r="A24" s="56"/>
      <c r="B24" s="56"/>
      <c r="C24" s="182"/>
      <c r="D24" s="183"/>
      <c r="E24" s="56"/>
    </row>
    <row r="25" spans="1:5" ht="42" customHeight="1" x14ac:dyDescent="0.25">
      <c r="A25" s="56"/>
      <c r="B25" s="264" t="s">
        <v>141</v>
      </c>
      <c r="C25" s="265"/>
      <c r="D25" s="266"/>
      <c r="E25" s="56"/>
    </row>
    <row r="26" spans="1:5" x14ac:dyDescent="0.25">
      <c r="A26" s="56"/>
      <c r="B26" s="108" t="s">
        <v>142</v>
      </c>
      <c r="C26" s="19">
        <v>26258893</v>
      </c>
      <c r="D26" s="58" t="s">
        <v>0</v>
      </c>
      <c r="E26" s="56"/>
    </row>
    <row r="27" spans="1:5" x14ac:dyDescent="0.25">
      <c r="A27" s="56"/>
      <c r="B27" s="108" t="s">
        <v>143</v>
      </c>
      <c r="C27" s="40">
        <v>25946993</v>
      </c>
      <c r="D27" s="58" t="s">
        <v>0</v>
      </c>
      <c r="E27" s="56"/>
    </row>
    <row r="28" spans="1:5" x14ac:dyDescent="0.25">
      <c r="A28" s="56"/>
      <c r="B28" s="28" t="s">
        <v>144</v>
      </c>
      <c r="C28" s="55">
        <f>C26-C27</f>
        <v>311900</v>
      </c>
      <c r="D28" s="28" t="s">
        <v>0</v>
      </c>
      <c r="E28" s="56"/>
    </row>
    <row r="29" spans="1:5" x14ac:dyDescent="0.25">
      <c r="A29" s="56"/>
      <c r="B29" s="56"/>
      <c r="C29" s="56"/>
      <c r="D29" s="176"/>
      <c r="E29" s="56"/>
    </row>
    <row r="30" spans="1:5" x14ac:dyDescent="0.25">
      <c r="A30" s="56"/>
      <c r="B30" s="56"/>
      <c r="C30" s="56"/>
      <c r="D30" s="176"/>
      <c r="E30" s="56"/>
    </row>
    <row r="31" spans="1:5" x14ac:dyDescent="0.25">
      <c r="A31" s="56"/>
      <c r="B31" s="56"/>
      <c r="C31" s="56"/>
      <c r="D31" s="176"/>
      <c r="E31" s="56"/>
    </row>
    <row r="32" spans="1:5" hidden="1" x14ac:dyDescent="0.25"/>
    <row r="33" spans="1:5" hidden="1" x14ac:dyDescent="0.25"/>
    <row r="34" spans="1:5" hidden="1" x14ac:dyDescent="0.25"/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>
      <c r="A39" s="185"/>
      <c r="B39" s="185"/>
      <c r="C39" s="185"/>
      <c r="D39" s="186"/>
      <c r="E39" s="185"/>
    </row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  <row r="51" hidden="1" x14ac:dyDescent="0.25"/>
  </sheetData>
  <sheetProtection password="C6ED" sheet="1" objects="1" scenarios="1"/>
  <mergeCells count="3">
    <mergeCell ref="B4:D4"/>
    <mergeCell ref="B19:D19"/>
    <mergeCell ref="B25:D25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2015-09-27T19:32:58Z</dcterms:modified>
</cp:coreProperties>
</file>