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10" i="7" l="1"/>
  <c r="F11" i="7"/>
  <c r="F12" i="7"/>
  <c r="F13" i="7"/>
  <c r="F14" i="7"/>
  <c r="F15" i="7"/>
  <c r="F16" i="7"/>
  <c r="F9" i="2" l="1"/>
  <c r="F10" i="2"/>
  <c r="F11" i="2"/>
  <c r="F12" i="2"/>
  <c r="F13" i="2"/>
  <c r="F14" i="2"/>
  <c r="F15" i="2"/>
  <c r="E31" i="19" l="1"/>
  <c r="C36" i="19" l="1"/>
  <c r="E36" i="19" s="1"/>
  <c r="F18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6" i="2" l="1"/>
  <c r="F17" i="2"/>
  <c r="C9" i="12" l="1"/>
  <c r="C11" i="12" s="1"/>
  <c r="C31" i="8" s="1"/>
  <c r="E31" i="8" s="1"/>
  <c r="F8" i="2" l="1"/>
  <c r="F8" i="7"/>
  <c r="F17" i="7" s="1"/>
  <c r="F18" i="2" l="1"/>
  <c r="C9" i="10" s="1"/>
  <c r="C15" i="11" l="1"/>
  <c r="C28" i="8" s="1"/>
  <c r="C14" i="4"/>
  <c r="C26" i="8" s="1"/>
  <c r="C26" i="3"/>
  <c r="C24" i="8" s="1"/>
  <c r="F19" i="7"/>
  <c r="C18" i="8" s="1"/>
  <c r="C20" i="3"/>
  <c r="C23" i="8" s="1"/>
  <c r="C9" i="3"/>
  <c r="C21" i="8" s="1"/>
  <c r="C8" i="4"/>
  <c r="C25" i="8" s="1"/>
  <c r="C10" i="10"/>
  <c r="C17" i="8" s="1"/>
  <c r="F20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<sst xmlns="http://schemas.openxmlformats.org/spreadsheetml/2006/main" count="401" uniqueCount="207">
  <si>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</si>
  <si>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</si>
  <si>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</si>
  <si>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</si>
  <si>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</si>
  <si>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</si>
  <si>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</si>
  <si>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</si>
  <si>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</si>
  <si>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</si>
  <si>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</si>
  <si>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</si>
  <si>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</si>
  <si>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</si>
  <si>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</si>
  <si>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</si>
  <si>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</si>
  <si>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</si>
  <si>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</si>
  <si>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</si>
  <si>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</si>
  <si>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</si>
  <si>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</si>
  <si>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</si>
  <si>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</si>
  <si>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</si>
  <si>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</si>
  <si>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</si>
  <si>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</si>
  <si>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</si>
  <si>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</si>
  <si>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</si>
  <si>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</si>
  <si>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</si>
  <si>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</si>
  <si>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</si>
  <si>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</si>
  <si>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</si>
  <si>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</si>
  <si>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</si>
  <si>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</si>
  <si>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</si>
  <si>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</si>
  <si>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</si>
  <si>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</si>
  <si>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</si>
  <si>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</si>
  <si>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</si>
  <si>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</si>
  <si>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</si>
  <si>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</si>
  <si>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</si>
  <si>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</si>
  <si>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</si>
  <si>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</si>
  <si>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</si>
  <si>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</si>
  <si>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</si>
  <si>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</si>
  <si>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</si>
  <si>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</si>
  <si>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</si>
  <si>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</si>
  <si>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</si>
  <si>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</si>
  <si>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</si>
  <si>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</si>
  <si>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</si>
  <si>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</si>
  <si>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</si>
  <si>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</si>
  <si>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</si>
  <si>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</si>
  <si>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</si>
  <si>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</si>
  <si>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</si>
  <si>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</si>
  <si>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</si>
  <si>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</si>
  <si>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</si>
  <si>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</si>
  <si>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</si>
  <si>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</si>
  <si>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</si>
  <si>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</si>
  <si>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</si>
  <si>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</si>
  <si>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</si>
  <si>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</si>
  <si>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</si>
  <si>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</si>
  <si>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</si>
  <si>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</si>
  <si>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</si>
  <si>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</si>
  <si>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</si>
  <si>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</si>
  <si>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</si>
  <si>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</si>
  <si>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</si>
  <si>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</si>
  <si>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</si>
  <si>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</si>
  <si>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</si>
  <si>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</si>
  <si>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</si>
  <si>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</si>
  <si>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</si>
  <si>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</si>
  <si>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</si>
  <si>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</si>
  <si>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</si>
  <si>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</si>
  <si>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</si>
  <si>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</si>
  <si>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</si>
  <si>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</si>
  <si>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</si>
  <si>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</si>
  <si>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</si>
  <si>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</si>
  <si>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</si>
  <si>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</si>
  <si>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</si>
  <si>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</si>
  <si>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</si>
  <si>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</si>
  <si>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</si>
  <si>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</si>
  <si>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</si>
  <si>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</si>
  <si>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</si>
  <si>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</si>
  <si>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</si>
  <si>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</si>
  <si>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</si>
  <si>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</si>
  <si>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</si>
  <si>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</si>
  <si>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</si>
  <si>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</si>
  <si>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</si>
  <si>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</si>
  <si>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</si>
  <si>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</si>
  <si>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</si>
  <si>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</si>
  <si>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</si>
  <si>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</si>
  <si>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</si>
  <si>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</si>
  <si>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</si>
  <si>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</si>
  <si>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</si>
  <si>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</si>
  <si>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</si>
  <si>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</si>
  <si>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</si>
  <si>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</si>
  <si>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</si>
  <si>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</si>
  <si>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</si>
  <si>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</si>
  <si>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</si>
  <si>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</si>
  <si>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</si>
  <si>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</si>
  <si>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</si>
  <si>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</si>
  <si>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</si>
  <si>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</si>
  <si>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</si>
  <si>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</si>
  <si>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</si>
  <si>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</si>
  <si>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</si>
  <si>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</si>
  <si>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</si>
  <si>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</si>
  <si>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</si>
  <si>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Ejendomsskatter</t>
  </si>
  <si>
    <t>Ledelsessystem</t>
  </si>
  <si>
    <t>Sikring, mindre avanceret (hegne, porte), Mek./EL</t>
  </si>
  <si>
    <t>2014</t>
  </si>
  <si>
    <t>25</t>
  </si>
  <si>
    <t>Udpumpningsanlæg, rentvandspumper på vandværk</t>
  </si>
  <si>
    <t>Boring (inkl. etablering, forerør, filter og prøvepumpning)</t>
  </si>
  <si>
    <t>30</t>
  </si>
  <si>
    <t>Ø110 mm &lt; Ledningsnet ≤ Ø 250 mm</t>
  </si>
  <si>
    <t>75</t>
  </si>
  <si>
    <t>SRO-anlæg, vandværk</t>
  </si>
  <si>
    <t>10</t>
  </si>
  <si>
    <t>SRO-brønd/kvarterbrønd/sektionsbrønd, Mek./EL</t>
  </si>
  <si>
    <t>15</t>
  </si>
  <si>
    <t>Afregningsmålere, elektroniske ≤ Ø 110mm (Qn 10)</t>
  </si>
  <si>
    <t>Etageareal vandbehandlingsbygning</t>
  </si>
  <si>
    <t>50</t>
  </si>
  <si>
    <t>Køretøjer, entreprenørmaskiner</t>
  </si>
  <si>
    <t>5</t>
  </si>
  <si>
    <t>Xmic lytteudstyr</t>
  </si>
  <si>
    <t>Ledningsnet ≤ Ø50 mm</t>
  </si>
  <si>
    <t>Filteranlæg, åbne filtre, enkelt filtrering, Kontruktioner</t>
  </si>
  <si>
    <t>MARIELYST VANDVÆRK</t>
  </si>
  <si>
    <t>V007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</si>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</sst>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MARIELYST VANDVÆRK</v>
      </c>
      <c r="B1" s="56"/>
      <c r="C1" s="56"/>
      <c r="D1" s="56"/>
      <c r="E1" s="56"/>
    </row>
    <row r="2" spans="1:5" x14ac:dyDescent="0.25">
      <c r="A2" s="220" t="str">
        <f>'1. Forside'!A2</f>
        <v>V007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181</v>
      </c>
      <c r="C7" s="51">
        <v>50000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50000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100192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63750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36442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MARIELYST VANDVÆRK</v>
      </c>
      <c r="B1" s="26"/>
      <c r="C1" s="26"/>
      <c r="D1" s="26"/>
      <c r="E1" s="26"/>
    </row>
    <row r="2" spans="1:5" x14ac:dyDescent="0.25">
      <c r="A2" s="221" t="str">
        <f>'1. Forside'!A2</f>
        <v>V007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200000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250000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-50000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-109946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-48500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-61446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MARIELYST VANDVÆRK</v>
      </c>
      <c r="B1" s="26"/>
      <c r="C1" s="26"/>
      <c r="D1" s="26"/>
      <c r="E1" s="26"/>
    </row>
    <row r="2" spans="1:5" x14ac:dyDescent="0.25">
      <c r="A2" s="221" t="str">
        <f>'1. Forside'!A2</f>
        <v>V007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-1857546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-951609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-905937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-181187.4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13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MARIELYST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V007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8153278.2981801946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1941431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348229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263017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274992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2827669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48000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48000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-2181627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-2181627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694042</v>
      </c>
      <c r="D27" s="79" t="s">
        <v>0</v>
      </c>
      <c r="E27" s="10">
        <f>IF(C27&lt;0,0,-C27)</f>
        <v>-694042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1588713</v>
      </c>
      <c r="D29" s="79" t="s">
        <v>0</v>
      </c>
      <c r="E29" s="10">
        <f>-C29</f>
        <v>-1588713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5120563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5120563</v>
      </c>
      <c r="D36" s="79" t="s">
        <v>0</v>
      </c>
      <c r="E36" s="10">
        <f>-C36</f>
        <v>-5120563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749960.29818019457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MARIELYST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V007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1094630</v>
      </c>
      <c r="D7" s="222" t="s">
        <v>0</v>
      </c>
      <c r="E7" s="223">
        <v>550228</v>
      </c>
      <c r="F7" s="222" t="s">
        <v>0</v>
      </c>
      <c r="G7" s="223">
        <v>28446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1588713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1094630</v>
      </c>
      <c r="D11" s="226" t="s">
        <v>0</v>
      </c>
      <c r="E11" s="55">
        <f>C11+E7-E8-E9</f>
        <v>1644858</v>
      </c>
      <c r="F11" s="226" t="s">
        <v>0</v>
      </c>
      <c r="G11" s="55">
        <f>E11+G7-G8-G9</f>
        <v>84591</v>
      </c>
      <c r="H11" s="226" t="s">
        <v>0</v>
      </c>
      <c r="I11" s="55">
        <f>G11+I7-I8-I9</f>
        <v>84591</v>
      </c>
      <c r="J11" s="226" t="s">
        <v>0</v>
      </c>
      <c r="K11" s="55">
        <f>K7-K8-K9+K10+I11</f>
        <v>84591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MARIELYST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V007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3168637.7220781748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-12040.823343897064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-104034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3052562.8987342776</v>
      </c>
      <c r="D13" s="79" t="s">
        <v>0</v>
      </c>
      <c r="E13" s="6">
        <f>C13</f>
        <v>3052562.8987342776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1802956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204</v>
      </c>
      <c r="C16" s="14">
        <f>'6. Gennemførte investeringer'!F20</f>
        <v>555688.34666666668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56118.433333333334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investeringer'!F19</f>
        <v>336153.33333333331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2750916.1133333333</v>
      </c>
      <c r="D19" s="79" t="s">
        <v>0</v>
      </c>
      <c r="E19" s="8">
        <f>C19</f>
        <v>2750916.1133333333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38000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1377600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53500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357495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50000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36442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-50000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-61446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1801591</v>
      </c>
      <c r="D29" s="79" t="s">
        <v>0</v>
      </c>
      <c r="E29" s="6">
        <f>C29</f>
        <v>1801591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-181187.4</v>
      </c>
      <c r="D31" s="79" t="s">
        <v>0</v>
      </c>
      <c r="E31" s="10">
        <f>C31</f>
        <v>-181187.4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749960.29818019457</v>
      </c>
      <c r="D33" s="79" t="s">
        <v>0</v>
      </c>
      <c r="E33" s="12">
        <f>C33</f>
        <v>749960.29818019457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8173842.9102478046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216517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37.75150639556157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31.38895749639892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MARIELYST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V007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3168637.7220781748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3168637.7220781748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3168637.7220781748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-12040.823343897064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MARIELYST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V007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2155941.1061019902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3156596.8987342776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3168637.7220781748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416137.38081129768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104034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hidden="1" customHeight="1" x14ac:dyDescent="0.25">
      <c r="A39" s="155"/>
      <c r="B39" s="155"/>
      <c r="C39" s="155"/>
      <c r="D39" s="155"/>
      <c r="E39" s="155"/>
    </row>
    <row r="40" spans="1:5" ht="15" hidden="1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MARIELYST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V007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84036812.303938687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1802956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1802956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3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MARIELYST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V007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182</v>
      </c>
      <c r="C8" s="30" t="s">
        <v>183</v>
      </c>
      <c r="D8" s="31" t="s">
        <v>184</v>
      </c>
      <c r="E8" s="32">
        <v>26755</v>
      </c>
      <c r="F8" s="34">
        <f t="shared" ref="F8:F17" si="0">E8/D8</f>
        <v>1070.2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 t="s">
        <v>183</v>
      </c>
      <c r="D9" s="31" t="s">
        <v>184</v>
      </c>
      <c r="E9" s="32">
        <v>53713</v>
      </c>
      <c r="F9" s="34">
        <f t="shared" ref="F9:F15" si="1">E9/D9</f>
        <v>2148.52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 t="s">
        <v>183</v>
      </c>
      <c r="D10" s="31" t="s">
        <v>187</v>
      </c>
      <c r="E10" s="32">
        <v>9533</v>
      </c>
      <c r="F10" s="34">
        <f t="shared" si="1"/>
        <v>317.76666666666665</v>
      </c>
      <c r="G10" s="35" t="s">
        <v>0</v>
      </c>
      <c r="H10" s="26"/>
    </row>
    <row r="11" spans="1:8" s="148" customFormat="1" x14ac:dyDescent="0.25">
      <c r="A11" s="26"/>
      <c r="B11" s="29" t="s">
        <v>188</v>
      </c>
      <c r="C11" s="30" t="s">
        <v>183</v>
      </c>
      <c r="D11" s="31" t="s">
        <v>189</v>
      </c>
      <c r="E11" s="32">
        <v>117614</v>
      </c>
      <c r="F11" s="34">
        <f t="shared" si="1"/>
        <v>1568.1866666666667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 t="s">
        <v>183</v>
      </c>
      <c r="D12" s="31" t="s">
        <v>191</v>
      </c>
      <c r="E12" s="32">
        <v>20100</v>
      </c>
      <c r="F12" s="34">
        <f t="shared" si="1"/>
        <v>2010</v>
      </c>
      <c r="G12" s="35" t="s">
        <v>0</v>
      </c>
      <c r="H12" s="26"/>
    </row>
    <row r="13" spans="1:8" s="148" customFormat="1" x14ac:dyDescent="0.25">
      <c r="A13" s="26"/>
      <c r="B13" s="29" t="s">
        <v>192</v>
      </c>
      <c r="C13" s="30" t="s">
        <v>183</v>
      </c>
      <c r="D13" s="31" t="s">
        <v>193</v>
      </c>
      <c r="E13" s="32">
        <v>69379</v>
      </c>
      <c r="F13" s="34">
        <f t="shared" si="1"/>
        <v>4625.2666666666664</v>
      </c>
      <c r="G13" s="35" t="s">
        <v>0</v>
      </c>
      <c r="H13" s="26"/>
    </row>
    <row r="14" spans="1:8" s="148" customFormat="1" x14ac:dyDescent="0.25">
      <c r="A14" s="26"/>
      <c r="B14" s="29" t="s">
        <v>199</v>
      </c>
      <c r="C14" s="30" t="s">
        <v>183</v>
      </c>
      <c r="D14" s="31" t="s">
        <v>191</v>
      </c>
      <c r="E14" s="32">
        <v>30887</v>
      </c>
      <c r="F14" s="34">
        <f t="shared" si="1"/>
        <v>3088.7</v>
      </c>
      <c r="G14" s="35" t="s">
        <v>0</v>
      </c>
      <c r="H14" s="26"/>
    </row>
    <row r="15" spans="1:8" s="148" customFormat="1" x14ac:dyDescent="0.25">
      <c r="A15" s="26"/>
      <c r="B15" s="29" t="s">
        <v>194</v>
      </c>
      <c r="C15" s="30" t="s">
        <v>183</v>
      </c>
      <c r="D15" s="31" t="s">
        <v>191</v>
      </c>
      <c r="E15" s="32">
        <v>1353788</v>
      </c>
      <c r="F15" s="34">
        <f t="shared" si="1"/>
        <v>135378.79999999999</v>
      </c>
      <c r="G15" s="35" t="s">
        <v>0</v>
      </c>
      <c r="H15" s="26"/>
    </row>
    <row r="16" spans="1:8" s="148" customFormat="1" x14ac:dyDescent="0.25">
      <c r="A16" s="26"/>
      <c r="B16" s="29" t="s">
        <v>195</v>
      </c>
      <c r="C16" s="30" t="s">
        <v>183</v>
      </c>
      <c r="D16" s="31" t="s">
        <v>196</v>
      </c>
      <c r="E16" s="32">
        <v>493958</v>
      </c>
      <c r="F16" s="34">
        <f t="shared" si="0"/>
        <v>9879.16</v>
      </c>
      <c r="G16" s="35" t="s">
        <v>0</v>
      </c>
      <c r="H16" s="26"/>
    </row>
    <row r="17" spans="1:8" s="148" customFormat="1" x14ac:dyDescent="0.25">
      <c r="A17" s="26"/>
      <c r="B17" s="29" t="s">
        <v>197</v>
      </c>
      <c r="C17" s="30" t="s">
        <v>183</v>
      </c>
      <c r="D17" s="31" t="s">
        <v>198</v>
      </c>
      <c r="E17" s="32">
        <v>5900</v>
      </c>
      <c r="F17" s="34">
        <f t="shared" si="0"/>
        <v>1180</v>
      </c>
      <c r="G17" s="35" t="s">
        <v>0</v>
      </c>
      <c r="H17" s="26"/>
    </row>
    <row r="18" spans="1:8" s="148" customFormat="1" x14ac:dyDescent="0.25">
      <c r="A18" s="26"/>
      <c r="B18" s="23" t="s">
        <v>71</v>
      </c>
      <c r="C18" s="158"/>
      <c r="D18" s="158"/>
      <c r="E18" s="158"/>
      <c r="F18" s="36">
        <f>SUM(F8:F17)</f>
        <v>161266.6</v>
      </c>
      <c r="G18" s="37" t="s">
        <v>0</v>
      </c>
      <c r="H18" s="26"/>
    </row>
    <row r="19" spans="1:8" s="148" customFormat="1" x14ac:dyDescent="0.25">
      <c r="A19" s="26"/>
      <c r="B19" s="107" t="s">
        <v>132</v>
      </c>
      <c r="C19" s="159"/>
      <c r="D19" s="159"/>
      <c r="E19" s="159"/>
      <c r="F19" s="66">
        <v>394421.74666666664</v>
      </c>
      <c r="G19" s="37" t="s">
        <v>0</v>
      </c>
      <c r="H19" s="26"/>
    </row>
    <row r="20" spans="1:8" s="148" customFormat="1" x14ac:dyDescent="0.25">
      <c r="A20" s="26"/>
      <c r="B20" s="39" t="s">
        <v>68</v>
      </c>
      <c r="C20" s="160"/>
      <c r="D20" s="160"/>
      <c r="E20" s="161"/>
      <c r="F20" s="38">
        <f>F18+F19</f>
        <v>555688.34666666668</v>
      </c>
      <c r="G20" s="38" t="s">
        <v>0</v>
      </c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hidden="1" x14ac:dyDescent="0.25"/>
    <row r="25" spans="1:8" s="148" customFormat="1" hidden="1" x14ac:dyDescent="0.25"/>
    <row r="26" spans="1:8" s="148" customFormat="1" hidden="1" x14ac:dyDescent="0.25"/>
    <row r="27" spans="1:8" s="148" customFormat="1" ht="14.45" hidden="1" customHeight="1" x14ac:dyDescent="0.25"/>
    <row r="28" spans="1:8" s="148" customFormat="1" ht="14.4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MARIELYST VANDVÆRK</v>
      </c>
      <c r="B1" s="162"/>
      <c r="C1" s="162"/>
      <c r="D1" s="162"/>
      <c r="E1" s="162"/>
    </row>
    <row r="2" spans="1:5" x14ac:dyDescent="0.25">
      <c r="A2" s="1" t="str">
        <f>'1. Forside'!A2</f>
        <v>V007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138497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127917.76666666668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investeringer'!F18</f>
        <v>161266.6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56118.433333333334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8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MARIELYST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V007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194</v>
      </c>
      <c r="C8" s="30">
        <v>2015</v>
      </c>
      <c r="D8" s="31">
        <v>10</v>
      </c>
      <c r="E8" s="32">
        <v>1450000</v>
      </c>
      <c r="F8" s="45">
        <f>E8/D8</f>
        <v>145000</v>
      </c>
      <c r="G8" s="35" t="s">
        <v>0</v>
      </c>
      <c r="H8" s="26"/>
    </row>
    <row r="9" spans="1:8" s="148" customFormat="1" x14ac:dyDescent="0.25">
      <c r="A9" s="26"/>
      <c r="B9" s="29" t="s">
        <v>195</v>
      </c>
      <c r="C9" s="30">
        <v>2015</v>
      </c>
      <c r="D9" s="31">
        <v>75</v>
      </c>
      <c r="E9" s="32">
        <v>359000</v>
      </c>
      <c r="F9" s="45">
        <f t="shared" ref="F9:F16" si="0">E9/D9</f>
        <v>4786.666666666667</v>
      </c>
      <c r="G9" s="35" t="s">
        <v>0</v>
      </c>
      <c r="H9" s="26"/>
    </row>
    <row r="10" spans="1:8" s="148" customFormat="1" x14ac:dyDescent="0.25">
      <c r="A10" s="26"/>
      <c r="B10" s="29" t="s">
        <v>200</v>
      </c>
      <c r="C10" s="30">
        <v>2015</v>
      </c>
      <c r="D10" s="31">
        <v>75</v>
      </c>
      <c r="E10" s="32">
        <v>150000</v>
      </c>
      <c r="F10" s="45">
        <f t="shared" si="0"/>
        <v>2000</v>
      </c>
      <c r="G10" s="35" t="s">
        <v>0</v>
      </c>
      <c r="H10" s="26"/>
    </row>
    <row r="11" spans="1:8" s="148" customFormat="1" x14ac:dyDescent="0.25">
      <c r="A11" s="26"/>
      <c r="B11" s="29" t="s">
        <v>201</v>
      </c>
      <c r="C11" s="30">
        <v>2015</v>
      </c>
      <c r="D11" s="31">
        <v>50</v>
      </c>
      <c r="E11" s="32">
        <v>75000</v>
      </c>
      <c r="F11" s="45">
        <f t="shared" si="0"/>
        <v>1500</v>
      </c>
      <c r="G11" s="35" t="s">
        <v>0</v>
      </c>
      <c r="H11" s="26"/>
    </row>
    <row r="12" spans="1:8" s="148" customFormat="1" x14ac:dyDescent="0.25">
      <c r="A12" s="26"/>
      <c r="B12" s="29" t="s">
        <v>194</v>
      </c>
      <c r="C12" s="30">
        <v>2016</v>
      </c>
      <c r="D12" s="31">
        <v>10</v>
      </c>
      <c r="E12" s="32">
        <v>1450000</v>
      </c>
      <c r="F12" s="45">
        <f t="shared" si="0"/>
        <v>145000</v>
      </c>
      <c r="G12" s="35" t="s">
        <v>0</v>
      </c>
      <c r="H12" s="26"/>
    </row>
    <row r="13" spans="1:8" s="148" customFormat="1" x14ac:dyDescent="0.25">
      <c r="A13" s="26"/>
      <c r="B13" s="29" t="s">
        <v>200</v>
      </c>
      <c r="C13" s="30">
        <v>2016</v>
      </c>
      <c r="D13" s="31">
        <v>75</v>
      </c>
      <c r="E13" s="32">
        <v>165000</v>
      </c>
      <c r="F13" s="45">
        <f t="shared" si="0"/>
        <v>2200</v>
      </c>
      <c r="G13" s="35" t="s">
        <v>0</v>
      </c>
      <c r="H13" s="26"/>
    </row>
    <row r="14" spans="1:8" s="148" customFormat="1" x14ac:dyDescent="0.25">
      <c r="A14" s="26"/>
      <c r="B14" s="29" t="s">
        <v>190</v>
      </c>
      <c r="C14" s="30">
        <v>2016</v>
      </c>
      <c r="D14" s="31">
        <v>10</v>
      </c>
      <c r="E14" s="32">
        <v>200000</v>
      </c>
      <c r="F14" s="45">
        <f t="shared" si="0"/>
        <v>20000</v>
      </c>
      <c r="G14" s="35" t="s">
        <v>0</v>
      </c>
      <c r="H14" s="26"/>
    </row>
    <row r="15" spans="1:8" s="148" customFormat="1" x14ac:dyDescent="0.25">
      <c r="A15" s="26"/>
      <c r="B15" s="29" t="s">
        <v>195</v>
      </c>
      <c r="C15" s="30">
        <v>2016</v>
      </c>
      <c r="D15" s="31">
        <v>75</v>
      </c>
      <c r="E15" s="32">
        <v>50000</v>
      </c>
      <c r="F15" s="45">
        <f t="shared" si="0"/>
        <v>666.66666666666663</v>
      </c>
      <c r="G15" s="35" t="s">
        <v>0</v>
      </c>
      <c r="H15" s="26"/>
    </row>
    <row r="16" spans="1:8" s="148" customFormat="1" ht="16.5" customHeight="1" x14ac:dyDescent="0.25">
      <c r="A16" s="26"/>
      <c r="B16" s="29" t="s">
        <v>197</v>
      </c>
      <c r="C16" s="30">
        <v>2016</v>
      </c>
      <c r="D16" s="31">
        <v>5</v>
      </c>
      <c r="E16" s="32">
        <v>75000</v>
      </c>
      <c r="F16" s="45">
        <f t="shared" si="0"/>
        <v>15000</v>
      </c>
      <c r="G16" s="35" t="s">
        <v>0</v>
      </c>
      <c r="H16" s="26"/>
    </row>
    <row r="17" spans="1:8" s="148" customFormat="1" x14ac:dyDescent="0.25">
      <c r="A17" s="26"/>
      <c r="B17" s="109" t="s">
        <v>72</v>
      </c>
      <c r="C17" s="165"/>
      <c r="D17" s="166"/>
      <c r="E17" s="167"/>
      <c r="F17" s="46">
        <f>SUMIF(C8:C16,"2015",F8:F16)</f>
        <v>153286.66666666666</v>
      </c>
      <c r="G17" s="47" t="s">
        <v>0</v>
      </c>
      <c r="H17" s="26"/>
    </row>
    <row r="18" spans="1:8" s="148" customFormat="1" x14ac:dyDescent="0.25">
      <c r="A18" s="26"/>
      <c r="B18" s="107" t="s">
        <v>130</v>
      </c>
      <c r="C18" s="168"/>
      <c r="D18" s="169"/>
      <c r="E18" s="170"/>
      <c r="F18" s="46">
        <f>SUMIF(C8:C16,"2016",F8:F16)</f>
        <v>182866.66666666666</v>
      </c>
      <c r="G18" s="47" t="s">
        <v>0</v>
      </c>
      <c r="H18" s="26"/>
    </row>
    <row r="19" spans="1:8" s="148" customFormat="1" x14ac:dyDescent="0.25">
      <c r="A19" s="26"/>
      <c r="B19" s="50" t="s">
        <v>36</v>
      </c>
      <c r="C19" s="171"/>
      <c r="D19" s="172"/>
      <c r="E19" s="172"/>
      <c r="F19" s="48">
        <f>F17+F18</f>
        <v>336153.33333333331</v>
      </c>
      <c r="G19" s="49" t="s">
        <v>0</v>
      </c>
      <c r="H19" s="26"/>
    </row>
    <row r="20" spans="1:8" s="148" customFormat="1" x14ac:dyDescent="0.25">
      <c r="A20" s="26"/>
      <c r="B20" s="26"/>
      <c r="C20" s="164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173"/>
      <c r="G22" s="173"/>
      <c r="H22" s="26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t="12" hidden="1" customHeight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MARIELYST VANDVÆRK</v>
      </c>
      <c r="B1" s="56"/>
      <c r="C1" s="56"/>
      <c r="D1" s="176"/>
      <c r="E1" s="56"/>
    </row>
    <row r="2" spans="1:5" x14ac:dyDescent="0.25">
      <c r="A2" s="220" t="str">
        <f>'1. Forside'!A2</f>
        <v>V007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35000</v>
      </c>
      <c r="D7" s="181" t="s">
        <v>0</v>
      </c>
      <c r="E7" s="56"/>
    </row>
    <row r="8" spans="1:5" x14ac:dyDescent="0.25">
      <c r="A8" s="56"/>
      <c r="B8" s="206" t="s">
        <v>180</v>
      </c>
      <c r="C8" s="51">
        <v>3000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38000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205</v>
      </c>
      <c r="C12" s="178"/>
      <c r="D12" s="179"/>
      <c r="E12" s="56"/>
    </row>
    <row r="13" spans="1:5" x14ac:dyDescent="0.25">
      <c r="A13" s="56"/>
      <c r="B13" s="53" t="s">
        <v>206</v>
      </c>
      <c r="C13" s="180">
        <v>1377600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1377600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29500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24000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53500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1792595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1435100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357495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2015-05-29T09:08:35Z</cp:lastPrinted>
  <dcterms:created xsi:type="dcterms:W3CDTF">2014-01-17T08:54:17Z</dcterms:created>
  <dcterms:modified xsi:type="dcterms:W3CDTF">2015-10-01T08:57:29Z</dcterms:modified>
</cp:coreProperties>
</file>