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276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9" i="2" l="1"/>
  <c r="F10" i="2"/>
  <c r="F11" i="2"/>
  <c r="F12" i="2"/>
  <c r="F13" i="2"/>
  <c r="F14" i="2"/>
  <c r="F15" i="2"/>
  <c r="F16" i="2"/>
  <c r="F17" i="2"/>
  <c r="F18" i="2"/>
  <c r="F19" i="2"/>
  <c r="F20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5" i="3" l="1"/>
  <c r="C22" i="8" s="1"/>
  <c r="C13" i="15"/>
  <c r="C15" i="15" s="1"/>
  <c r="C11" i="8" s="1"/>
  <c r="C9" i="9"/>
  <c r="C15" i="8" s="1"/>
  <c r="E29" i="19"/>
  <c r="C12" i="8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25" i="7" l="1"/>
  <c r="F26" i="7"/>
  <c r="F28" i="7" l="1"/>
  <c r="F21" i="2"/>
  <c r="C9" i="12" l="1"/>
  <c r="C11" i="12" s="1"/>
  <c r="C31" i="8" s="1"/>
  <c r="E31" i="8" s="1"/>
  <c r="F8" i="2" l="1"/>
  <c r="F8" i="7"/>
  <c r="F27" i="7" s="1"/>
  <c r="F22" i="2" l="1"/>
  <c r="C9" i="10" s="1"/>
  <c r="C15" i="11" l="1"/>
  <c r="C28" i="8" s="1"/>
  <c r="C14" i="4"/>
  <c r="C26" i="8" s="1"/>
  <c r="C27" i="3"/>
  <c r="C24" i="8" s="1"/>
  <c r="F29" i="7"/>
  <c r="C18" i="8" s="1"/>
  <c r="C21" i="3"/>
  <c r="C23" i="8" s="1"/>
  <c r="C10" i="3"/>
  <c r="C21" i="8" s="1"/>
  <c r="C8" i="4"/>
  <c r="C25" i="8" s="1"/>
  <c r="C10" i="10"/>
  <c r="C17" i="8" s="1"/>
  <c r="F24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<sst xmlns="http://schemas.openxmlformats.org/spreadsheetml/2006/main" count="477" uniqueCount="213">
  <si>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</si>
  <si>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</si>
  <si>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</si>
  <si>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</si>
  <si>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</si>
  <si>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</si>
  <si>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</si>
  <si>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</si>
  <si>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</si>
  <si>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</si>
  <si>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</si>
  <si>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</si>
  <si>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</si>
  <si>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</si>
  <si>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</si>
  <si>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</si>
  <si>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</si>
  <si>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</si>
  <si>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</si>
  <si>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</si>
  <si>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</si>
  <si>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</si>
  <si>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</si>
  <si>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</si>
  <si>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</si>
  <si>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</si>
  <si>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</si>
  <si>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</si>
  <si>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</si>
  <si>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</si>
  <si>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</si>
  <si>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</si>
  <si>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</si>
  <si>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</si>
  <si>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</si>
  <si>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</si>
  <si>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</si>
  <si>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</si>
  <si>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</si>
  <si>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</si>
  <si>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</si>
  <si>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</si>
  <si>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</si>
  <si>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</si>
  <si>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</si>
  <si>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</si>
  <si>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</si>
  <si>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</si>
  <si>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</si>
  <si>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</si>
  <si>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</si>
  <si>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</si>
  <si>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</si>
  <si>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</si>
  <si>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</si>
  <si>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</si>
  <si>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</si>
  <si>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</si>
  <si>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</si>
  <si>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</si>
  <si>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</si>
  <si>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</si>
  <si>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</si>
  <si>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</si>
  <si>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</si>
  <si>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</si>
  <si>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</si>
  <si>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</si>
  <si>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</si>
  <si>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</si>
  <si>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</si>
  <si>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</si>
  <si>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</si>
  <si>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</si>
  <si>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</si>
  <si>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</si>
  <si>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</si>
  <si>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</si>
  <si>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</si>
  <si>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</si>
  <si>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</si>
  <si>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</si>
  <si>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</si>
  <si>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</si>
  <si>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</si>
  <si>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</si>
  <si>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</si>
  <si>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</si>
  <si>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</si>
  <si>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</si>
  <si>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</si>
  <si>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</si>
  <si>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</si>
  <si>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</si>
  <si>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</si>
  <si>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</si>
  <si>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</si>
  <si>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</si>
  <si>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</si>
  <si>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</si>
  <si>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</si>
  <si>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</si>
  <si>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</si>
  <si>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</si>
  <si>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</si>
  <si>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</si>
  <si>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</si>
  <si>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</si>
  <si>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</si>
  <si>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</si>
  <si>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</si>
  <si>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</si>
  <si>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</si>
  <si>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</si>
  <si>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</si>
  <si>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</si>
  <si>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</si>
  <si>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</si>
  <si>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</si>
  <si>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</si>
  <si>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</si>
  <si>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</si>
  <si>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</si>
  <si>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</si>
  <si>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</si>
  <si>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</si>
  <si>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</si>
  <si>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</si>
  <si>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</si>
  <si>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</si>
  <si>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</si>
  <si>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</si>
  <si>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</si>
  <si>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</si>
  <si>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</si>
  <si>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</si>
  <si>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</si>
  <si>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</si>
  <si>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</si>
  <si>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</si>
  <si>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</si>
  <si>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</si>
  <si>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</si>
  <si>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</si>
  <si>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</si>
  <si>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</si>
  <si>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</si>
  <si>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</si>
  <si>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</si>
  <si>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</si>
  <si>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</si>
  <si>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</si>
  <si>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</si>
  <si>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</si>
  <si>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</si>
  <si>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</si>
  <si>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</si>
  <si>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</si>
  <si>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</si>
  <si>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</si>
  <si>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</si>
  <si>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</si>
  <si>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</si>
  <si>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</si>
  <si>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</si>
  <si>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</si>
  <si>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</si>
  <si>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</si>
  <si>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</si>
  <si>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</si>
  <si>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</si>
  <si>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</si>
  <si>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</si>
  <si>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</si>
  <si>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</si>
  <si>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</si>
  <si>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</si>
  <si>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</si>
  <si>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</si>
  <si>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</si>
  <si>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</si>
  <si>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Etageareal vandbehandlingsbygning</t>
  </si>
  <si>
    <t>2014</t>
  </si>
  <si>
    <t>75</t>
  </si>
  <si>
    <t>SRO anlæg</t>
  </si>
  <si>
    <t>10</t>
  </si>
  <si>
    <t>Laboratorium (bygning, inkl. inventar+udstyr), Mek./EL</t>
  </si>
  <si>
    <t>Hegn</t>
  </si>
  <si>
    <t>15</t>
  </si>
  <si>
    <t>Garage og rørlager</t>
  </si>
  <si>
    <t>Ø 50mm &lt; Ledningsnet ≤ Ø110 mm</t>
  </si>
  <si>
    <t>Køretøjer, entreprenørmaskiner</t>
  </si>
  <si>
    <t>5</t>
  </si>
  <si>
    <t xml:space="preserve">Afregningsmålere, mekaniske </t>
  </si>
  <si>
    <t>8</t>
  </si>
  <si>
    <t>Køretøjer, personbil</t>
  </si>
  <si>
    <t>Køretøjer, små lastvogne (&lt; 3.500 kg.)</t>
  </si>
  <si>
    <t>2015</t>
  </si>
  <si>
    <t>Arbejdsplads</t>
  </si>
  <si>
    <t>Stik på ledningsnet, Konstruktioner</t>
  </si>
  <si>
    <t>Filteranlæg, trykfiltre, dobbelt filtrering</t>
  </si>
  <si>
    <t>25</t>
  </si>
  <si>
    <t>Elanlæg - vandværk</t>
  </si>
  <si>
    <t>SRO-anlæg, vandværk</t>
  </si>
  <si>
    <t>2016</t>
  </si>
  <si>
    <t>Administrationbygninger</t>
  </si>
  <si>
    <t>Dokumenteret Drikkevandssikkerhed</t>
  </si>
  <si>
    <t>Ejendomsskatter</t>
  </si>
  <si>
    <t>Selskabsskatter</t>
  </si>
  <si>
    <t>Midtfyns Vandforsyning a.m.b.a.</t>
  </si>
  <si>
    <t>V133</t>
  </si>
  <si>
    <t>Afgift for ledningsført vand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</si>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</sst>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209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210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Midtfyns Vandforsyning a.m.b.a.</v>
      </c>
      <c r="B1" s="56"/>
      <c r="C1" s="56"/>
      <c r="D1" s="56"/>
      <c r="E1" s="56"/>
    </row>
    <row r="2" spans="1:5" x14ac:dyDescent="0.25">
      <c r="A2" s="220" t="str">
        <f>'1. Forside'!A2</f>
        <v>V133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206</v>
      </c>
      <c r="C7" s="51">
        <v>150000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150000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57952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250000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-192048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Midtfyns Vandforsyning a.m.b.a.</v>
      </c>
      <c r="B1" s="26"/>
      <c r="C1" s="26"/>
      <c r="D1" s="26"/>
      <c r="E1" s="26"/>
    </row>
    <row r="2" spans="1:5" x14ac:dyDescent="0.25">
      <c r="A2" s="221" t="str">
        <f>'1. Forside'!A2</f>
        <v>V133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90000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50000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40000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139476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-251000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390476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Midtfyns Vandforsyning a.m.b.a.</v>
      </c>
      <c r="B1" s="26"/>
      <c r="C1" s="26"/>
      <c r="D1" s="26"/>
      <c r="E1" s="26"/>
    </row>
    <row r="2" spans="1:5" x14ac:dyDescent="0.25">
      <c r="A2" s="221" t="str">
        <f>'1. Forside'!A2</f>
        <v>V133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-15030619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-7260484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-7770135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-1554027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>
      <selection activeCell="A18" sqref="A18"/>
    </sheetView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Midtfyns Vandforsyning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V133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21592438.439867362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7400190.2848773627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364979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-390176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689167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8064160.2848773627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735281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121250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856531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/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-3407663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-3469235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-160000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-7036898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1883793.2848773636</v>
      </c>
      <c r="D27" s="79" t="s">
        <v>0</v>
      </c>
      <c r="E27" s="10">
        <f>IF(C27&lt;0,0,-C27)</f>
        <v>-1883793.2848773636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1193819</v>
      </c>
      <c r="D31" s="79" t="s">
        <v>0</v>
      </c>
      <c r="E31" s="10">
        <f>-C31</f>
        <v>-1193819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18276066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18276066</v>
      </c>
      <c r="D36" s="79" t="s">
        <v>0</v>
      </c>
      <c r="E36" s="10">
        <f>-C36</f>
        <v>-18276066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238760.15498999879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Midtfyns Vandforsyning a.m.b.a.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V133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15043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15043</v>
      </c>
      <c r="H11" s="226" t="s">
        <v>0</v>
      </c>
      <c r="I11" s="55">
        <f>G11+I7-I8-I9</f>
        <v>15043</v>
      </c>
      <c r="J11" s="226" t="s">
        <v>0</v>
      </c>
      <c r="K11" s="55">
        <f>K7-K8-K9+K10+I11</f>
        <v>15043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3" zoomScaleNormal="90" workbookViewId="0">
      <selection activeCell="A16" sqref="A16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Midtfyns Vandforsyning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V133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6077510.6101790359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-23094.540318680338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6054416.0698603559</v>
      </c>
      <c r="D13" s="79" t="s">
        <v>0</v>
      </c>
      <c r="E13" s="6">
        <f>C13</f>
        <v>6054416.0698603559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7206411.3278448498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212</v>
      </c>
      <c r="C16" s="14">
        <f>'6. Gennemførte investeringer'!F24</f>
        <v>788495.91685534595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-325321.05333333334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investeringer'!F29</f>
        <v>558166.66666666663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8227752.8580335286</v>
      </c>
      <c r="D19" s="79" t="s">
        <v>0</v>
      </c>
      <c r="E19" s="8">
        <f>C19</f>
        <v>8227752.8580335286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231600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10600000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144487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3688190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150000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-192048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40000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390476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15052705</v>
      </c>
      <c r="D29" s="79" t="s">
        <v>0</v>
      </c>
      <c r="E29" s="6">
        <f>C29</f>
        <v>15052705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-1554027</v>
      </c>
      <c r="D31" s="79" t="s">
        <v>0</v>
      </c>
      <c r="E31" s="10">
        <f>C31</f>
        <v>-1554027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238760.15498999879</v>
      </c>
      <c r="D33" s="79" t="s">
        <v>0</v>
      </c>
      <c r="E33" s="12">
        <f>C33</f>
        <v>238760.15498999879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28019607.082883883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1625219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17.240511637437098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10.718313705958325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Midtfyns Vandforsyning a.m.b.a.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V133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6077510.6101790359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6077510.6101790359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6077510.6101790359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-23094.540318680338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Midtfyns Vandforsyning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V133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4926430.1006111261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6054416.0698603559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6077510.6101790359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187187.32679351431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Midtfyns Vandforsyning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V133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335968838.90512139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7206411.3278448498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7206411.3278448498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8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Midtfyns Vandforsyning a.m.b.a.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V133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 t="s">
        <v>182</v>
      </c>
      <c r="D8" s="31" t="s">
        <v>183</v>
      </c>
      <c r="E8" s="32">
        <v>1100946</v>
      </c>
      <c r="F8" s="34">
        <f t="shared" ref="F8:F21" si="0">E8/D8</f>
        <v>14679.28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 t="s">
        <v>182</v>
      </c>
      <c r="D9" s="31" t="s">
        <v>185</v>
      </c>
      <c r="E9" s="32">
        <v>36566</v>
      </c>
      <c r="F9" s="34">
        <f t="shared" ref="F9:F20" si="1">E9/D9</f>
        <v>3656.6</v>
      </c>
      <c r="G9" s="35" t="s">
        <v>0</v>
      </c>
      <c r="H9" s="26"/>
    </row>
    <row r="10" spans="1:8" s="148" customFormat="1" x14ac:dyDescent="0.25">
      <c r="A10" s="26"/>
      <c r="B10" s="29" t="s">
        <v>181</v>
      </c>
      <c r="C10" s="30" t="s">
        <v>182</v>
      </c>
      <c r="D10" s="31" t="s">
        <v>183</v>
      </c>
      <c r="E10" s="32">
        <v>33693</v>
      </c>
      <c r="F10" s="34">
        <f t="shared" si="1"/>
        <v>449.24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 t="s">
        <v>182</v>
      </c>
      <c r="D11" s="31" t="s">
        <v>185</v>
      </c>
      <c r="E11" s="32">
        <v>51384</v>
      </c>
      <c r="F11" s="34">
        <f t="shared" si="1"/>
        <v>5138.3999999999996</v>
      </c>
      <c r="G11" s="35" t="s">
        <v>0</v>
      </c>
      <c r="H11" s="26"/>
    </row>
    <row r="12" spans="1:8" s="148" customFormat="1" x14ac:dyDescent="0.25">
      <c r="A12" s="26"/>
      <c r="B12" s="29" t="s">
        <v>187</v>
      </c>
      <c r="C12" s="30" t="s">
        <v>182</v>
      </c>
      <c r="D12" s="31" t="s">
        <v>188</v>
      </c>
      <c r="E12" s="32">
        <v>83269</v>
      </c>
      <c r="F12" s="34">
        <f t="shared" si="1"/>
        <v>5551.2666666666664</v>
      </c>
      <c r="G12" s="35" t="s">
        <v>0</v>
      </c>
      <c r="H12" s="26"/>
    </row>
    <row r="13" spans="1:8" s="148" customFormat="1" x14ac:dyDescent="0.25">
      <c r="A13" s="26"/>
      <c r="B13" s="29" t="s">
        <v>189</v>
      </c>
      <c r="C13" s="30" t="s">
        <v>182</v>
      </c>
      <c r="D13" s="31" t="s">
        <v>183</v>
      </c>
      <c r="E13" s="32">
        <v>169484</v>
      </c>
      <c r="F13" s="34">
        <f t="shared" si="1"/>
        <v>2259.7866666666669</v>
      </c>
      <c r="G13" s="35" t="s">
        <v>0</v>
      </c>
      <c r="H13" s="26"/>
    </row>
    <row r="14" spans="1:8" s="148" customFormat="1" x14ac:dyDescent="0.25">
      <c r="A14" s="26"/>
      <c r="B14" s="29" t="s">
        <v>190</v>
      </c>
      <c r="C14" s="30" t="s">
        <v>182</v>
      </c>
      <c r="D14" s="31" t="s">
        <v>183</v>
      </c>
      <c r="E14" s="32">
        <v>905208</v>
      </c>
      <c r="F14" s="34">
        <f t="shared" si="1"/>
        <v>12069.44</v>
      </c>
      <c r="G14" s="35" t="s">
        <v>0</v>
      </c>
      <c r="H14" s="26"/>
    </row>
    <row r="15" spans="1:8" s="148" customFormat="1" x14ac:dyDescent="0.25">
      <c r="A15" s="26"/>
      <c r="B15" s="29" t="s">
        <v>191</v>
      </c>
      <c r="C15" s="30" t="s">
        <v>182</v>
      </c>
      <c r="D15" s="31" t="s">
        <v>192</v>
      </c>
      <c r="E15" s="32">
        <v>5000</v>
      </c>
      <c r="F15" s="34">
        <f t="shared" si="1"/>
        <v>1000</v>
      </c>
      <c r="G15" s="35" t="s">
        <v>0</v>
      </c>
      <c r="H15" s="26"/>
    </row>
    <row r="16" spans="1:8" s="148" customFormat="1" x14ac:dyDescent="0.25">
      <c r="A16" s="26"/>
      <c r="B16" s="29" t="s">
        <v>186</v>
      </c>
      <c r="C16" s="30" t="s">
        <v>182</v>
      </c>
      <c r="D16" s="31" t="s">
        <v>185</v>
      </c>
      <c r="E16" s="32">
        <v>12009</v>
      </c>
      <c r="F16" s="34">
        <f t="shared" si="1"/>
        <v>1200.9000000000001</v>
      </c>
      <c r="G16" s="35" t="s">
        <v>0</v>
      </c>
      <c r="H16" s="26"/>
    </row>
    <row r="17" spans="1:8" s="148" customFormat="1" x14ac:dyDescent="0.25">
      <c r="A17" s="26"/>
      <c r="B17" s="29" t="s">
        <v>193</v>
      </c>
      <c r="C17" s="30" t="s">
        <v>182</v>
      </c>
      <c r="D17" s="31" t="s">
        <v>194</v>
      </c>
      <c r="E17" s="32">
        <v>134340</v>
      </c>
      <c r="F17" s="34">
        <f t="shared" si="1"/>
        <v>16792.5</v>
      </c>
      <c r="G17" s="35" t="s">
        <v>0</v>
      </c>
      <c r="H17" s="26"/>
    </row>
    <row r="18" spans="1:8" s="148" customFormat="1" x14ac:dyDescent="0.25">
      <c r="A18" s="26"/>
      <c r="B18" s="29" t="s">
        <v>195</v>
      </c>
      <c r="C18" s="30" t="s">
        <v>182</v>
      </c>
      <c r="D18" s="31" t="s">
        <v>192</v>
      </c>
      <c r="E18" s="32">
        <v>210380</v>
      </c>
      <c r="F18" s="34">
        <f t="shared" si="1"/>
        <v>42076</v>
      </c>
      <c r="G18" s="35" t="s">
        <v>0</v>
      </c>
      <c r="H18" s="26"/>
    </row>
    <row r="19" spans="1:8" s="148" customFormat="1" x14ac:dyDescent="0.25">
      <c r="A19" s="26"/>
      <c r="B19" s="29" t="s">
        <v>196</v>
      </c>
      <c r="C19" s="30" t="s">
        <v>182</v>
      </c>
      <c r="D19" s="31" t="s">
        <v>192</v>
      </c>
      <c r="E19" s="32">
        <v>267275</v>
      </c>
      <c r="F19" s="34">
        <f t="shared" si="1"/>
        <v>53455</v>
      </c>
      <c r="G19" s="35" t="s">
        <v>0</v>
      </c>
      <c r="H19" s="26"/>
    </row>
    <row r="20" spans="1:8" s="148" customFormat="1" x14ac:dyDescent="0.25">
      <c r="A20" s="26"/>
      <c r="B20" s="29" t="s">
        <v>181</v>
      </c>
      <c r="C20" s="30" t="s">
        <v>182</v>
      </c>
      <c r="D20" s="31" t="s">
        <v>183</v>
      </c>
      <c r="E20" s="32">
        <v>209008</v>
      </c>
      <c r="F20" s="34">
        <f t="shared" si="1"/>
        <v>2786.7733333333335</v>
      </c>
      <c r="G20" s="35" t="s">
        <v>0</v>
      </c>
      <c r="H20" s="26"/>
    </row>
    <row r="21" spans="1:8" s="148" customFormat="1" x14ac:dyDescent="0.25">
      <c r="A21" s="26"/>
      <c r="B21" s="29" t="s">
        <v>190</v>
      </c>
      <c r="C21" s="30" t="s">
        <v>182</v>
      </c>
      <c r="D21" s="31" t="s">
        <v>183</v>
      </c>
      <c r="E21" s="32">
        <v>398109</v>
      </c>
      <c r="F21" s="34">
        <f t="shared" si="0"/>
        <v>5308.12</v>
      </c>
      <c r="G21" s="35" t="s">
        <v>0</v>
      </c>
      <c r="H21" s="26"/>
    </row>
    <row r="22" spans="1:8" s="148" customFormat="1" x14ac:dyDescent="0.25">
      <c r="A22" s="26"/>
      <c r="B22" s="23" t="s">
        <v>71</v>
      </c>
      <c r="C22" s="158"/>
      <c r="D22" s="158"/>
      <c r="E22" s="158"/>
      <c r="F22" s="36">
        <f>SUM(F8:F21)</f>
        <v>166423.30666666667</v>
      </c>
      <c r="G22" s="37" t="s">
        <v>0</v>
      </c>
      <c r="H22" s="26"/>
    </row>
    <row r="23" spans="1:8" s="148" customFormat="1" x14ac:dyDescent="0.25">
      <c r="A23" s="26"/>
      <c r="B23" s="107" t="s">
        <v>132</v>
      </c>
      <c r="C23" s="159"/>
      <c r="D23" s="159"/>
      <c r="E23" s="159"/>
      <c r="F23" s="66">
        <v>622072.6101886793</v>
      </c>
      <c r="G23" s="37" t="s">
        <v>0</v>
      </c>
      <c r="H23" s="26"/>
    </row>
    <row r="24" spans="1:8" s="148" customFormat="1" x14ac:dyDescent="0.25">
      <c r="A24" s="26"/>
      <c r="B24" s="39" t="s">
        <v>68</v>
      </c>
      <c r="C24" s="160"/>
      <c r="D24" s="160"/>
      <c r="E24" s="161"/>
      <c r="F24" s="38">
        <f>F22+F23</f>
        <v>788495.91685534595</v>
      </c>
      <c r="G24" s="38" t="s">
        <v>0</v>
      </c>
      <c r="H24" s="26"/>
    </row>
    <row r="25" spans="1:8" s="148" customFormat="1" x14ac:dyDescent="0.25">
      <c r="A25" s="26"/>
      <c r="B25" s="26"/>
      <c r="C25" s="26"/>
      <c r="D25" s="26"/>
      <c r="E25" s="26"/>
      <c r="F25" s="26"/>
      <c r="G25" s="26"/>
      <c r="H25" s="26"/>
    </row>
    <row r="26" spans="1:8" s="148" customFormat="1" x14ac:dyDescent="0.25">
      <c r="A26" s="26"/>
      <c r="B26" s="26"/>
      <c r="C26" s="26"/>
      <c r="D26" s="26"/>
      <c r="E26" s="26"/>
      <c r="F26" s="26"/>
      <c r="G26" s="26"/>
      <c r="H26" s="26"/>
    </row>
    <row r="27" spans="1:8" s="148" customFormat="1" x14ac:dyDescent="0.25">
      <c r="A27" s="26"/>
      <c r="B27" s="26"/>
      <c r="C27" s="26"/>
      <c r="D27" s="26"/>
      <c r="E27" s="26"/>
      <c r="F27" s="26"/>
      <c r="G27" s="26"/>
      <c r="H27" s="26"/>
    </row>
    <row r="28" spans="1:8" s="148" customFormat="1" hidden="1" x14ac:dyDescent="0.25"/>
    <row r="29" spans="1:8" s="148" customFormat="1" hidden="1" x14ac:dyDescent="0.25"/>
    <row r="30" spans="1:8" s="148" customFormat="1" hidden="1" x14ac:dyDescent="0.25"/>
    <row r="31" spans="1:8" s="148" customFormat="1" ht="14.45" hidden="1" customHeight="1" x14ac:dyDescent="0.25"/>
    <row r="32" spans="1:8" s="148" customFormat="1" ht="14.4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</sheetData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Midtfyns Vandforsyning a.m.b.a.</v>
      </c>
      <c r="B1" s="162"/>
      <c r="C1" s="162"/>
      <c r="D1" s="162"/>
      <c r="E1" s="162"/>
    </row>
    <row r="2" spans="1:5" x14ac:dyDescent="0.25">
      <c r="A2" s="1" t="str">
        <f>'1. Forside'!A2</f>
        <v>V133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330251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327916.66666666669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investeringer'!F22</f>
        <v>166423.30666666667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-325321.05333333334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9"/>
  <sheetViews>
    <sheetView view="pageLayout" topLeftCell="A13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Midtfyns Vandforsyning a.m.b.a.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V133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190</v>
      </c>
      <c r="C8" s="30" t="s">
        <v>197</v>
      </c>
      <c r="D8" s="31" t="s">
        <v>183</v>
      </c>
      <c r="E8" s="32">
        <v>1300000</v>
      </c>
      <c r="F8" s="45">
        <f>E8/D8</f>
        <v>17333.333333333332</v>
      </c>
      <c r="G8" s="35" t="s">
        <v>0</v>
      </c>
      <c r="H8" s="26"/>
    </row>
    <row r="9" spans="1:8" s="148" customFormat="1" x14ac:dyDescent="0.25">
      <c r="A9" s="26"/>
      <c r="B9" s="29" t="s">
        <v>198</v>
      </c>
      <c r="C9" s="30" t="s">
        <v>197</v>
      </c>
      <c r="D9" s="31" t="s">
        <v>192</v>
      </c>
      <c r="E9" s="32">
        <v>50000</v>
      </c>
      <c r="F9" s="45">
        <f t="shared" ref="F9:F24" si="0">E9/D9</f>
        <v>10000</v>
      </c>
      <c r="G9" s="35" t="s">
        <v>0</v>
      </c>
      <c r="H9" s="26"/>
    </row>
    <row r="10" spans="1:8" s="148" customFormat="1" x14ac:dyDescent="0.25">
      <c r="A10" s="26"/>
      <c r="B10" s="29" t="s">
        <v>193</v>
      </c>
      <c r="C10" s="30" t="s">
        <v>197</v>
      </c>
      <c r="D10" s="31" t="s">
        <v>194</v>
      </c>
      <c r="E10" s="32">
        <v>300000</v>
      </c>
      <c r="F10" s="45">
        <f t="shared" si="0"/>
        <v>37500</v>
      </c>
      <c r="G10" s="35" t="s">
        <v>0</v>
      </c>
      <c r="H10" s="26"/>
    </row>
    <row r="11" spans="1:8" s="148" customFormat="1" x14ac:dyDescent="0.25">
      <c r="A11" s="26"/>
      <c r="B11" s="29" t="s">
        <v>196</v>
      </c>
      <c r="C11" s="30" t="s">
        <v>197</v>
      </c>
      <c r="D11" s="31" t="s">
        <v>192</v>
      </c>
      <c r="E11" s="32">
        <v>275000</v>
      </c>
      <c r="F11" s="45">
        <f t="shared" si="0"/>
        <v>55000</v>
      </c>
      <c r="G11" s="35" t="s">
        <v>0</v>
      </c>
      <c r="H11" s="26"/>
    </row>
    <row r="12" spans="1:8" s="148" customFormat="1" x14ac:dyDescent="0.25">
      <c r="A12" s="26"/>
      <c r="B12" s="29" t="s">
        <v>191</v>
      </c>
      <c r="C12" s="30" t="s">
        <v>197</v>
      </c>
      <c r="D12" s="31" t="s">
        <v>192</v>
      </c>
      <c r="E12" s="32">
        <v>40000</v>
      </c>
      <c r="F12" s="45">
        <f t="shared" si="0"/>
        <v>8000</v>
      </c>
      <c r="G12" s="35" t="s">
        <v>0</v>
      </c>
      <c r="H12" s="26"/>
    </row>
    <row r="13" spans="1:8" s="148" customFormat="1" x14ac:dyDescent="0.25">
      <c r="A13" s="26"/>
      <c r="B13" s="29" t="s">
        <v>191</v>
      </c>
      <c r="C13" s="30" t="s">
        <v>197</v>
      </c>
      <c r="D13" s="31" t="s">
        <v>192</v>
      </c>
      <c r="E13" s="32">
        <v>200000</v>
      </c>
      <c r="F13" s="45">
        <f t="shared" si="0"/>
        <v>40000</v>
      </c>
      <c r="G13" s="35" t="s">
        <v>0</v>
      </c>
      <c r="H13" s="26"/>
    </row>
    <row r="14" spans="1:8" s="148" customFormat="1" x14ac:dyDescent="0.25">
      <c r="A14" s="26"/>
      <c r="B14" s="29" t="s">
        <v>199</v>
      </c>
      <c r="C14" s="30" t="s">
        <v>197</v>
      </c>
      <c r="D14" s="31" t="s">
        <v>183</v>
      </c>
      <c r="E14" s="32">
        <v>300000</v>
      </c>
      <c r="F14" s="45">
        <f t="shared" si="0"/>
        <v>4000</v>
      </c>
      <c r="G14" s="35" t="s">
        <v>0</v>
      </c>
      <c r="H14" s="26"/>
    </row>
    <row r="15" spans="1:8" s="148" customFormat="1" x14ac:dyDescent="0.25">
      <c r="A15" s="26"/>
      <c r="B15" s="29" t="s">
        <v>181</v>
      </c>
      <c r="C15" s="30" t="s">
        <v>197</v>
      </c>
      <c r="D15" s="31" t="s">
        <v>183</v>
      </c>
      <c r="E15" s="32">
        <v>2200000</v>
      </c>
      <c r="F15" s="45">
        <f t="shared" si="0"/>
        <v>29333.333333333332</v>
      </c>
      <c r="G15" s="35" t="s">
        <v>0</v>
      </c>
      <c r="H15" s="26"/>
    </row>
    <row r="16" spans="1:8" s="148" customFormat="1" x14ac:dyDescent="0.25">
      <c r="A16" s="26"/>
      <c r="B16" s="29" t="s">
        <v>200</v>
      </c>
      <c r="C16" s="30" t="s">
        <v>197</v>
      </c>
      <c r="D16" s="31" t="s">
        <v>201</v>
      </c>
      <c r="E16" s="32">
        <v>2350000</v>
      </c>
      <c r="F16" s="45">
        <f t="shared" si="0"/>
        <v>94000</v>
      </c>
      <c r="G16" s="35" t="s">
        <v>0</v>
      </c>
      <c r="H16" s="26"/>
    </row>
    <row r="17" spans="1:8" s="148" customFormat="1" x14ac:dyDescent="0.25">
      <c r="A17" s="26"/>
      <c r="B17" s="29" t="s">
        <v>202</v>
      </c>
      <c r="C17" s="30" t="s">
        <v>197</v>
      </c>
      <c r="D17" s="31" t="s">
        <v>201</v>
      </c>
      <c r="E17" s="32">
        <v>100000</v>
      </c>
      <c r="F17" s="45">
        <f t="shared" si="0"/>
        <v>4000</v>
      </c>
      <c r="G17" s="35" t="s">
        <v>0</v>
      </c>
      <c r="H17" s="26"/>
    </row>
    <row r="18" spans="1:8" s="148" customFormat="1" x14ac:dyDescent="0.25">
      <c r="A18" s="26"/>
      <c r="B18" s="29" t="s">
        <v>203</v>
      </c>
      <c r="C18" s="30" t="s">
        <v>197</v>
      </c>
      <c r="D18" s="31" t="s">
        <v>185</v>
      </c>
      <c r="E18" s="32">
        <v>250000</v>
      </c>
      <c r="F18" s="45">
        <f t="shared" si="0"/>
        <v>25000</v>
      </c>
      <c r="G18" s="35" t="s">
        <v>0</v>
      </c>
      <c r="H18" s="26"/>
    </row>
    <row r="19" spans="1:8" s="148" customFormat="1" x14ac:dyDescent="0.25">
      <c r="A19" s="26"/>
      <c r="B19" s="29" t="s">
        <v>181</v>
      </c>
      <c r="C19" s="30" t="s">
        <v>204</v>
      </c>
      <c r="D19" s="31" t="s">
        <v>183</v>
      </c>
      <c r="E19" s="32">
        <v>100000</v>
      </c>
      <c r="F19" s="45">
        <f t="shared" si="0"/>
        <v>1333.3333333333333</v>
      </c>
      <c r="G19" s="35" t="s">
        <v>0</v>
      </c>
      <c r="H19" s="26"/>
    </row>
    <row r="20" spans="1:8" s="148" customFormat="1" x14ac:dyDescent="0.25">
      <c r="A20" s="26"/>
      <c r="B20" s="29" t="s">
        <v>190</v>
      </c>
      <c r="C20" s="30" t="s">
        <v>204</v>
      </c>
      <c r="D20" s="31" t="s">
        <v>183</v>
      </c>
      <c r="E20" s="32">
        <v>1700000</v>
      </c>
      <c r="F20" s="45">
        <f t="shared" si="0"/>
        <v>22666.666666666668</v>
      </c>
      <c r="G20" s="35" t="s">
        <v>0</v>
      </c>
      <c r="H20" s="26"/>
    </row>
    <row r="21" spans="1:8" s="148" customFormat="1" x14ac:dyDescent="0.25">
      <c r="A21" s="26"/>
      <c r="B21" s="29" t="s">
        <v>198</v>
      </c>
      <c r="C21" s="30" t="s">
        <v>204</v>
      </c>
      <c r="D21" s="31" t="s">
        <v>192</v>
      </c>
      <c r="E21" s="32">
        <v>50000</v>
      </c>
      <c r="F21" s="45">
        <f t="shared" si="0"/>
        <v>10000</v>
      </c>
      <c r="G21" s="35" t="s">
        <v>0</v>
      </c>
      <c r="H21" s="26"/>
    </row>
    <row r="22" spans="1:8" s="148" customFormat="1" x14ac:dyDescent="0.25">
      <c r="A22" s="26"/>
      <c r="B22" s="29" t="s">
        <v>196</v>
      </c>
      <c r="C22" s="30" t="s">
        <v>204</v>
      </c>
      <c r="D22" s="31" t="s">
        <v>192</v>
      </c>
      <c r="E22" s="32">
        <v>200000</v>
      </c>
      <c r="F22" s="45">
        <f t="shared" si="0"/>
        <v>40000</v>
      </c>
      <c r="G22" s="35" t="s">
        <v>0</v>
      </c>
      <c r="H22" s="26"/>
    </row>
    <row r="23" spans="1:8" s="148" customFormat="1" x14ac:dyDescent="0.25">
      <c r="A23" s="26"/>
      <c r="B23" s="29" t="s">
        <v>191</v>
      </c>
      <c r="C23" s="30" t="s">
        <v>204</v>
      </c>
      <c r="D23" s="31" t="s">
        <v>192</v>
      </c>
      <c r="E23" s="32">
        <v>50000</v>
      </c>
      <c r="F23" s="45">
        <f t="shared" si="0"/>
        <v>10000</v>
      </c>
      <c r="G23" s="35" t="s">
        <v>0</v>
      </c>
      <c r="H23" s="26"/>
    </row>
    <row r="24" spans="1:8" s="148" customFormat="1" x14ac:dyDescent="0.25">
      <c r="A24" s="26"/>
      <c r="B24" s="29" t="s">
        <v>191</v>
      </c>
      <c r="C24" s="30" t="s">
        <v>204</v>
      </c>
      <c r="D24" s="31" t="s">
        <v>192</v>
      </c>
      <c r="E24" s="32">
        <v>100000</v>
      </c>
      <c r="F24" s="45">
        <f t="shared" si="0"/>
        <v>20000</v>
      </c>
      <c r="G24" s="35" t="s">
        <v>0</v>
      </c>
      <c r="H24" s="26"/>
    </row>
    <row r="25" spans="1:8" s="148" customFormat="1" x14ac:dyDescent="0.25">
      <c r="A25" s="26"/>
      <c r="B25" s="29" t="s">
        <v>193</v>
      </c>
      <c r="C25" s="30" t="s">
        <v>204</v>
      </c>
      <c r="D25" s="31" t="s">
        <v>194</v>
      </c>
      <c r="E25" s="32">
        <v>400000</v>
      </c>
      <c r="F25" s="45">
        <f t="shared" ref="F25:F26" si="1">E25/D25</f>
        <v>50000</v>
      </c>
      <c r="G25" s="35" t="s">
        <v>0</v>
      </c>
      <c r="H25" s="26"/>
    </row>
    <row r="26" spans="1:8" s="148" customFormat="1" x14ac:dyDescent="0.25">
      <c r="A26" s="26"/>
      <c r="B26" s="29" t="s">
        <v>205</v>
      </c>
      <c r="C26" s="30" t="s">
        <v>204</v>
      </c>
      <c r="D26" s="31" t="s">
        <v>201</v>
      </c>
      <c r="E26" s="32">
        <v>2000000</v>
      </c>
      <c r="F26" s="45">
        <f t="shared" si="1"/>
        <v>80000</v>
      </c>
      <c r="G26" s="35" t="s">
        <v>0</v>
      </c>
      <c r="H26" s="26"/>
    </row>
    <row r="27" spans="1:8" s="148" customFormat="1" x14ac:dyDescent="0.25">
      <c r="A27" s="26"/>
      <c r="B27" s="109" t="s">
        <v>72</v>
      </c>
      <c r="C27" s="165"/>
      <c r="D27" s="166"/>
      <c r="E27" s="167"/>
      <c r="F27" s="46">
        <f>SUMIF(C8:C26,"2015",F8:F26)</f>
        <v>324166.66666666663</v>
      </c>
      <c r="G27" s="47" t="s">
        <v>0</v>
      </c>
      <c r="H27" s="26"/>
    </row>
    <row r="28" spans="1:8" s="148" customFormat="1" x14ac:dyDescent="0.25">
      <c r="A28" s="26"/>
      <c r="B28" s="107" t="s">
        <v>130</v>
      </c>
      <c r="C28" s="168"/>
      <c r="D28" s="169"/>
      <c r="E28" s="170"/>
      <c r="F28" s="46">
        <f>SUMIF(C8:C26,"2016",F8:F26)</f>
        <v>234000</v>
      </c>
      <c r="G28" s="47" t="s">
        <v>0</v>
      </c>
      <c r="H28" s="26"/>
    </row>
    <row r="29" spans="1:8" s="148" customFormat="1" x14ac:dyDescent="0.25">
      <c r="A29" s="26"/>
      <c r="B29" s="50" t="s">
        <v>36</v>
      </c>
      <c r="C29" s="171"/>
      <c r="D29" s="172"/>
      <c r="E29" s="172"/>
      <c r="F29" s="48">
        <f>F27+F28</f>
        <v>558166.66666666663</v>
      </c>
      <c r="G29" s="49" t="s">
        <v>0</v>
      </c>
      <c r="H29" s="26"/>
    </row>
    <row r="30" spans="1:8" s="148" customFormat="1" x14ac:dyDescent="0.25">
      <c r="A30" s="26"/>
      <c r="B30" s="26"/>
      <c r="C30" s="164"/>
      <c r="D30" s="26"/>
      <c r="E30" s="26"/>
      <c r="F30" s="26"/>
      <c r="G30" s="26"/>
      <c r="H30" s="26"/>
    </row>
    <row r="31" spans="1:8" s="148" customFormat="1" x14ac:dyDescent="0.25">
      <c r="A31" s="26"/>
      <c r="B31" s="26"/>
      <c r="C31" s="164"/>
      <c r="D31" s="26"/>
      <c r="E31" s="26"/>
      <c r="F31" s="26"/>
      <c r="G31" s="26"/>
      <c r="H31" s="26"/>
    </row>
    <row r="32" spans="1:8" s="148" customFormat="1" x14ac:dyDescent="0.25">
      <c r="A32" s="26"/>
      <c r="B32" s="26"/>
      <c r="C32" s="164"/>
      <c r="D32" s="26"/>
      <c r="E32" s="26"/>
      <c r="F32" s="173"/>
      <c r="G32" s="173"/>
      <c r="H32" s="26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t="12" hidden="1" customHeight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s="148" customFormat="1" hidden="1" x14ac:dyDescent="0.25">
      <c r="C127" s="174"/>
    </row>
    <row r="128" spans="3:3" s="148" customFormat="1" hidden="1" x14ac:dyDescent="0.25">
      <c r="C128" s="174"/>
    </row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</sheetData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>
      <selection activeCell="B15" sqref="B15"/>
    </sheetView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Midtfyns Vandforsyning a.m.b.a.</v>
      </c>
      <c r="B1" s="56"/>
      <c r="C1" s="56"/>
      <c r="D1" s="176"/>
      <c r="E1" s="56"/>
    </row>
    <row r="2" spans="1:5" x14ac:dyDescent="0.25">
      <c r="A2" s="220" t="str">
        <f>'1. Forside'!A2</f>
        <v>V133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32600</v>
      </c>
      <c r="D7" s="181" t="s">
        <v>0</v>
      </c>
      <c r="E7" s="56"/>
    </row>
    <row r="8" spans="1:5" x14ac:dyDescent="0.25">
      <c r="A8" s="56"/>
      <c r="B8" s="206" t="s">
        <v>207</v>
      </c>
      <c r="C8" s="51">
        <v>49000</v>
      </c>
      <c r="D8" s="181" t="s">
        <v>0</v>
      </c>
      <c r="E8" s="56"/>
    </row>
    <row r="9" spans="1:5" x14ac:dyDescent="0.25">
      <c r="A9" s="56"/>
      <c r="B9" s="206" t="s">
        <v>208</v>
      </c>
      <c r="C9" s="51">
        <v>150000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231600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176</v>
      </c>
      <c r="C13" s="178"/>
      <c r="D13" s="179"/>
      <c r="E13" s="56"/>
    </row>
    <row r="14" spans="1:5" x14ac:dyDescent="0.25">
      <c r="A14" s="56"/>
      <c r="B14" s="53" t="s">
        <v>211</v>
      </c>
      <c r="C14" s="180">
        <v>10600000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10600000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140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130487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14000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144487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141</v>
      </c>
      <c r="C24" s="265"/>
      <c r="D24" s="266"/>
      <c r="E24" s="56"/>
    </row>
    <row r="25" spans="1:5" x14ac:dyDescent="0.25">
      <c r="A25" s="56"/>
      <c r="B25" s="108" t="s">
        <v>142</v>
      </c>
      <c r="C25" s="19">
        <v>11844690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8156500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3688190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t="14.45" x14ac:dyDescent="0.3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2015-09-24T14:14:20Z</dcterms:modified>
</cp:coreProperties>
</file>