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E31" i="19" l="1"/>
  <c r="C36" i="19" l="1"/>
  <c r="E36" i="19" s="1"/>
  <c r="F15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7" l="1"/>
  <c r="F14" i="7" s="1"/>
  <c r="F9" i="2" l="1"/>
  <c r="C9" i="10" s="1"/>
  <c r="C15" i="11" l="1"/>
  <c r="C28" i="8" s="1"/>
  <c r="C14" i="4"/>
  <c r="C26" i="8" s="1"/>
  <c r="C26" i="3"/>
  <c r="C24" i="8" s="1"/>
  <c r="F16" i="7"/>
  <c r="C18" i="8" s="1"/>
  <c r="C20" i="3"/>
  <c r="C23" i="8" s="1"/>
  <c r="C9" i="3"/>
  <c r="C21" i="8" s="1"/>
  <c r="C8" i="4"/>
  <c r="C25" i="8" s="1"/>
  <c r="C10" i="10"/>
  <c r="C17" i="8" s="1"/>
  <c r="F1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<sst xmlns="http://schemas.openxmlformats.org/spreadsheetml/2006/main" count="367" uniqueCount="198">
  <si>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</si>
  <si>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</si>
  <si>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</si>
  <si>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</si>
  <si>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</si>
  <si>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</si>
  <si>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</si>
  <si>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</si>
  <si>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</si>
  <si>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</si>
  <si>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</si>
  <si>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</si>
  <si>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</si>
  <si>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</si>
  <si>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</si>
  <si>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</si>
  <si>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</si>
  <si>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</si>
  <si>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</si>
  <si>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</si>
  <si>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</si>
  <si>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</si>
  <si>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</si>
  <si>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</si>
  <si>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</si>
  <si>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</si>
  <si>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</si>
  <si>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</si>
  <si>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</si>
  <si>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</si>
  <si>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</si>
  <si>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</si>
  <si>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</si>
  <si>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</si>
  <si>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</si>
  <si>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</si>
  <si>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</si>
  <si>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</si>
  <si>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</si>
  <si>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</si>
  <si>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</si>
  <si>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</si>
  <si>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</si>
  <si>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</si>
  <si>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</si>
  <si>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</si>
  <si>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</si>
  <si>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</si>
  <si>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</si>
  <si>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</si>
  <si>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</si>
  <si>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</si>
  <si>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</si>
  <si>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</si>
  <si>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</si>
  <si>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</si>
  <si>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</si>
  <si>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</si>
  <si>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</si>
  <si>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</si>
  <si>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</si>
  <si>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</si>
  <si>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</si>
  <si>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</si>
  <si>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</si>
  <si>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</si>
  <si>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</si>
  <si>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</si>
  <si>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</si>
  <si>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</si>
  <si>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</si>
  <si>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</si>
  <si>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</si>
  <si>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</si>
  <si>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</si>
  <si>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</si>
  <si>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</si>
  <si>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</si>
  <si>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</si>
  <si>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</si>
  <si>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</si>
  <si>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</si>
  <si>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</si>
  <si>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</si>
  <si>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</si>
  <si>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</si>
  <si>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</si>
  <si>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</si>
  <si>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</si>
  <si>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</si>
  <si>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</si>
  <si>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</si>
  <si>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</si>
  <si>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</si>
  <si>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</si>
  <si>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</si>
  <si>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</si>
  <si>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</si>
  <si>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</si>
  <si>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</si>
  <si>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</si>
  <si>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</si>
  <si>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</si>
  <si>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</si>
  <si>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</si>
  <si>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</si>
  <si>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</si>
  <si>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</si>
  <si>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</si>
  <si>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</si>
  <si>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</si>
  <si>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</si>
  <si>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</si>
  <si>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</si>
  <si>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</si>
  <si>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</si>
  <si>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</si>
  <si>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</si>
  <si>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</si>
  <si>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</si>
  <si>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</si>
  <si>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</si>
  <si>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</si>
  <si>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</si>
  <si>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</si>
  <si>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</si>
  <si>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</si>
  <si>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</si>
  <si>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</si>
  <si>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</si>
  <si>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</si>
  <si>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</si>
  <si>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</si>
  <si>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</si>
  <si>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</si>
  <si>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</si>
  <si>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</si>
  <si>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</si>
  <si>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</si>
  <si>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</si>
  <si>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</si>
  <si>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</si>
  <si>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</si>
  <si>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</si>
  <si>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</si>
  <si>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</si>
  <si>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</si>
  <si>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</si>
  <si>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</si>
  <si>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</si>
  <si>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</si>
  <si>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</si>
  <si>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</si>
  <si>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</si>
  <si>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</si>
  <si>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</si>
  <si>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</si>
  <si>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</si>
  <si>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</si>
  <si>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</si>
  <si>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</si>
  <si>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</si>
  <si>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</si>
  <si>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</si>
  <si>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</si>
  <si>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</si>
  <si>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</si>
  <si>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</si>
  <si>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</si>
  <si>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</si>
  <si>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</si>
  <si>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</si>
  <si>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</si>
  <si>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</si>
  <si>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</si>
  <si>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</si>
  <si>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</si>
  <si>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</si>
  <si>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</si>
  <si>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</si>
  <si>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</si>
  <si>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</si>
  <si>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</si>
  <si>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Ingen investeringer er indberettet i 2014</t>
  </si>
  <si>
    <t>Ejendomsskatter</t>
  </si>
  <si>
    <t>Afregningsmålere, elektroniske ≤ Ø 110mm (Qn 10)</t>
  </si>
  <si>
    <t>2015</t>
  </si>
  <si>
    <t>10</t>
  </si>
  <si>
    <t>Filteranlæg, åbne filtre, enkelt filtrering, Mek./EL</t>
  </si>
  <si>
    <t>25</t>
  </si>
  <si>
    <t>Skyllevand-/slamhåndteringsanlæg - lukkede betonbeholdere</t>
  </si>
  <si>
    <t>20</t>
  </si>
  <si>
    <t>Beluftningsanlæg, iltningstrappe, Kontruktioner</t>
  </si>
  <si>
    <t>Afregningsmålere, elektroniske &gt; Ø110 mm</t>
  </si>
  <si>
    <t>2016</t>
  </si>
  <si>
    <t>Kontraventiler</t>
  </si>
  <si>
    <t>Mørkøv Vandværk</t>
  </si>
  <si>
    <t>V135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</si>
</sst>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Mørkøv Vandværk</v>
      </c>
      <c r="B1" s="56"/>
      <c r="C1" s="56"/>
      <c r="D1" s="56"/>
      <c r="E1" s="56"/>
    </row>
    <row r="2" spans="1:5" x14ac:dyDescent="0.25">
      <c r="A2" s="220" t="str">
        <f>'1. Forside'!A2</f>
        <v>V135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Mørkøv Vandværk</v>
      </c>
      <c r="B1" s="26"/>
      <c r="C1" s="26"/>
      <c r="D1" s="26"/>
      <c r="E1" s="26"/>
    </row>
    <row r="2" spans="1:5" x14ac:dyDescent="0.25">
      <c r="A2" s="221" t="str">
        <f>'1. Forside'!A2</f>
        <v>V135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30000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-30000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-44987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-30000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-14987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Mørkøv Vandværk</v>
      </c>
      <c r="B1" s="26"/>
      <c r="C1" s="26"/>
      <c r="D1" s="26"/>
      <c r="E1" s="26"/>
    </row>
    <row r="2" spans="1:5" x14ac:dyDescent="0.25">
      <c r="A2" s="221" t="str">
        <f>'1. Forside'!A2</f>
        <v>V135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-2876081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-1422209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-1453872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-290774.40000000002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Mørkøv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V135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1359801.3471935797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623767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144663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1844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35167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805441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805441</v>
      </c>
      <c r="D27" s="79" t="s">
        <v>0</v>
      </c>
      <c r="E27" s="10">
        <f>IF(C27&lt;0,0,-C27)</f>
        <v>-805441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2022403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2022403</v>
      </c>
      <c r="D36" s="79" t="s">
        <v>0</v>
      </c>
      <c r="E36" s="10">
        <f>-C36</f>
        <v>-2022403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-1468042.6528064203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Mørkøv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V135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Mørkøv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V135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747053.66577225411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-2838.8039299345655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744214.8618423196</v>
      </c>
      <c r="D13" s="79" t="s">
        <v>0</v>
      </c>
      <c r="E13" s="6">
        <f>C13</f>
        <v>744214.8618423196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580219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investeringer'!F11</f>
        <v>161770.6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-21666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investeringer'!F16</f>
        <v>45666.666666666672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765990.2666666666</v>
      </c>
      <c r="D19" s="79" t="s">
        <v>0</v>
      </c>
      <c r="E19" s="8">
        <f>C19</f>
        <v>765990.2666666666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35000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674300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42000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527537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-30000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-14987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1233850</v>
      </c>
      <c r="D29" s="79" t="s">
        <v>0</v>
      </c>
      <c r="E29" s="6">
        <f>C29</f>
        <v>1233850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-290774.40000000002</v>
      </c>
      <c r="D31" s="79" t="s">
        <v>0</v>
      </c>
      <c r="E31" s="10">
        <f>C31</f>
        <v>-290774.40000000002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-1468042.6528064203</v>
      </c>
      <c r="D33" s="79" t="s">
        <v>0</v>
      </c>
      <c r="E33" s="12">
        <f>C33</f>
        <v>-1468042.6528064203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985238.07570256572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308752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3.1910338255381849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1.0070803612691277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Mørkøv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V135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747053.66577225411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747053.66577225411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747053.66577225411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-2838.8039299345655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Mørkøv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V135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719188.56403894909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744214.8618423196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747053.66577225411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Mørkøv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V135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26865440.711626276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580219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580219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Mørkøv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V135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/>
      <c r="D8" s="31"/>
      <c r="E8" s="32"/>
      <c r="F8" s="34">
        <v>0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0</v>
      </c>
      <c r="G9" s="37" t="s">
        <v>0</v>
      </c>
      <c r="H9" s="26"/>
    </row>
    <row r="10" spans="1:8" s="148" customFormat="1" x14ac:dyDescent="0.25">
      <c r="A10" s="26"/>
      <c r="B10" s="107" t="s">
        <v>133</v>
      </c>
      <c r="C10" s="159"/>
      <c r="D10" s="159"/>
      <c r="E10" s="159"/>
      <c r="F10" s="66">
        <v>161770.6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161770.6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Mørkøv Vandværk</v>
      </c>
      <c r="B1" s="162"/>
      <c r="C1" s="162"/>
      <c r="D1" s="162"/>
      <c r="E1" s="162"/>
    </row>
    <row r="2" spans="1:5" x14ac:dyDescent="0.25">
      <c r="A2" s="1" t="str">
        <f>'1. Forside'!A2</f>
        <v>V135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14666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7000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investeringer'!F9</f>
        <v>0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-21666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Mørkøv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V135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185</v>
      </c>
      <c r="C8" s="30" t="s">
        <v>186</v>
      </c>
      <c r="D8" s="31" t="s">
        <v>187</v>
      </c>
      <c r="E8" s="32">
        <v>50000</v>
      </c>
      <c r="F8" s="45">
        <f>E8/D8</f>
        <v>5000</v>
      </c>
      <c r="G8" s="35" t="s">
        <v>0</v>
      </c>
      <c r="H8" s="26"/>
    </row>
    <row r="9" spans="1:8" s="148" customFormat="1" x14ac:dyDescent="0.25">
      <c r="A9" s="26"/>
      <c r="B9" s="29" t="s">
        <v>195</v>
      </c>
      <c r="C9" s="30" t="s">
        <v>186</v>
      </c>
      <c r="D9" s="31">
        <v>75</v>
      </c>
      <c r="E9" s="32">
        <v>50000</v>
      </c>
      <c r="F9" s="45">
        <f t="shared" ref="F9:F13" si="0">E9/D9</f>
        <v>666.66666666666663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186</v>
      </c>
      <c r="D10" s="31" t="s">
        <v>189</v>
      </c>
      <c r="E10" s="32">
        <v>50000</v>
      </c>
      <c r="F10" s="45">
        <f t="shared" si="0"/>
        <v>2000</v>
      </c>
      <c r="G10" s="35" t="s">
        <v>0</v>
      </c>
      <c r="H10" s="26"/>
    </row>
    <row r="11" spans="1:8" s="148" customFormat="1" x14ac:dyDescent="0.25">
      <c r="A11" s="26"/>
      <c r="B11" s="29" t="s">
        <v>190</v>
      </c>
      <c r="C11" s="30" t="s">
        <v>186</v>
      </c>
      <c r="D11" s="31" t="s">
        <v>191</v>
      </c>
      <c r="E11" s="32">
        <v>60000</v>
      </c>
      <c r="F11" s="45">
        <f t="shared" si="0"/>
        <v>3000</v>
      </c>
      <c r="G11" s="35" t="s">
        <v>0</v>
      </c>
      <c r="H11" s="26"/>
    </row>
    <row r="12" spans="1:8" s="148" customFormat="1" x14ac:dyDescent="0.25">
      <c r="A12" s="26"/>
      <c r="B12" s="29" t="s">
        <v>192</v>
      </c>
      <c r="C12" s="30" t="s">
        <v>186</v>
      </c>
      <c r="D12" s="31" t="s">
        <v>191</v>
      </c>
      <c r="E12" s="32">
        <v>100000</v>
      </c>
      <c r="F12" s="45">
        <f t="shared" si="0"/>
        <v>5000</v>
      </c>
      <c r="G12" s="35" t="s">
        <v>0</v>
      </c>
      <c r="H12" s="26"/>
    </row>
    <row r="13" spans="1:8" s="148" customFormat="1" x14ac:dyDescent="0.25">
      <c r="A13" s="26"/>
      <c r="B13" s="29" t="s">
        <v>193</v>
      </c>
      <c r="C13" s="30" t="s">
        <v>194</v>
      </c>
      <c r="D13" s="31" t="s">
        <v>187</v>
      </c>
      <c r="E13" s="32">
        <v>300000</v>
      </c>
      <c r="F13" s="45">
        <f t="shared" si="0"/>
        <v>30000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15666.666666666668</v>
      </c>
      <c r="G14" s="47" t="s">
        <v>0</v>
      </c>
      <c r="H14" s="26"/>
    </row>
    <row r="15" spans="1:8" s="148" customFormat="1" x14ac:dyDescent="0.25">
      <c r="A15" s="26"/>
      <c r="B15" s="107" t="s">
        <v>131</v>
      </c>
      <c r="C15" s="168"/>
      <c r="D15" s="169"/>
      <c r="E15" s="170"/>
      <c r="F15" s="46">
        <f>SUMIF(C8:C13,"2016",F8:F13)</f>
        <v>30000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45666.666666666672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Mørkøv Vandværk</v>
      </c>
      <c r="B1" s="56"/>
      <c r="C1" s="56"/>
      <c r="D1" s="176"/>
      <c r="E1" s="56"/>
    </row>
    <row r="2" spans="1:5" x14ac:dyDescent="0.25">
      <c r="A2" s="220" t="str">
        <f>'1. Forside'!A2</f>
        <v>V135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184</v>
      </c>
      <c r="C8" s="51">
        <v>2000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35000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674300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674300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12000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30000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42000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1294477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766940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527537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2015-08-25T12:29:05Z</dcterms:modified>
</cp:coreProperties>
</file>