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645" windowWidth="20535" windowHeight="12765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C9" i="4" l="1"/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9" i="2" l="1"/>
  <c r="F10" i="2"/>
  <c r="F11" i="2"/>
  <c r="F12" i="2"/>
  <c r="F13" i="2"/>
  <c r="F14" i="2"/>
  <c r="F15" i="2"/>
  <c r="F16" i="2"/>
  <c r="F17" i="2"/>
  <c r="E31" i="19" l="1"/>
  <c r="C36" i="19" l="1"/>
  <c r="E36" i="19" s="1"/>
  <c r="C26" i="19" l="1"/>
  <c r="C17" i="19"/>
  <c r="A2" i="15" l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C13" i="3" l="1"/>
  <c r="C22" i="8" s="1"/>
  <c r="C14" i="16"/>
  <c r="C8" i="8" s="1"/>
  <c r="C13" i="15"/>
  <c r="C15" i="15" s="1"/>
  <c r="C11" i="8" s="1"/>
  <c r="C9" i="9"/>
  <c r="C15" i="8" s="1"/>
  <c r="E29" i="19"/>
  <c r="C12" i="8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36" i="7" l="1"/>
  <c r="F18" i="2" l="1"/>
  <c r="C9" i="12" l="1"/>
  <c r="C11" i="12" s="1"/>
  <c r="C31" i="8" s="1"/>
  <c r="E31" i="8" s="1"/>
  <c r="F8" i="2" l="1"/>
  <c r="F8" i="7"/>
  <c r="F35" i="7" s="1"/>
  <c r="F19" i="2" l="1"/>
  <c r="C9" i="10" s="1"/>
  <c r="C15" i="11" l="1"/>
  <c r="C28" i="8" s="1"/>
  <c r="C15" i="4"/>
  <c r="C26" i="8" s="1"/>
  <c r="C25" i="3"/>
  <c r="C24" i="8" s="1"/>
  <c r="F37" i="7"/>
  <c r="C18" i="8" s="1"/>
  <c r="C19" i="3"/>
  <c r="C23" i="8" s="1"/>
  <c r="C8" i="3"/>
  <c r="C21" i="8" s="1"/>
  <c r="C25" i="8"/>
  <c r="C10" i="10"/>
  <c r="C17" i="8" s="1"/>
  <c r="C19" i="8" s="1"/>
  <c r="E19" i="8" s="1"/>
  <c r="F21" i="2"/>
  <c r="C16" i="8" s="1"/>
  <c r="C29" i="8" l="1"/>
  <c r="E29" i="8" s="1"/>
  <c r="E35" i="8" s="1"/>
  <c r="E38" i="8" s="1"/>
  <c r="A1" i="8"/>
  <c r="E37" i="8" l="1"/>
</calcChain>
</file>

<file path=xl/sharedStrings.xml><?xml version="1.0" encoding="utf-8"?>
<sst xmlns="http://schemas.openxmlformats.org/spreadsheetml/2006/main" count="495" uniqueCount="217">
  <si>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</si>
  <si>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</si>
  <si>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</si>
  <si>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</si>
  <si>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</si>
  <si>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</si>
  <si>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</si>
  <si>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</si>
  <si>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</si>
  <si>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</si>
  <si>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</si>
  <si>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</si>
  <si>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</si>
  <si>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</si>
  <si>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</si>
  <si>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</si>
  <si>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</si>
  <si>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</si>
  <si>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</si>
  <si>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</si>
  <si>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</si>
  <si>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</si>
  <si>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</si>
  <si>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</si>
  <si>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</si>
  <si>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</si>
  <si>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</si>
  <si>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</si>
  <si>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</si>
  <si>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</si>
  <si>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</si>
  <si>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</si>
  <si>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</si>
  <si>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</si>
  <si>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</si>
  <si>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</si>
  <si>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</si>
  <si>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</si>
  <si>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</si>
  <si>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</si>
  <si>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</si>
  <si>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</si>
  <si>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</si>
  <si>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</si>
  <si>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</si>
  <si>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</si>
  <si>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</si>
  <si>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</si>
  <si>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</si>
  <si>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</si>
  <si>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</si>
  <si>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</si>
  <si>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</si>
  <si>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</si>
  <si>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</si>
  <si>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</si>
  <si>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</si>
  <si>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</si>
  <si>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</si>
  <si>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</si>
  <si>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</si>
  <si>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</si>
  <si>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</si>
  <si>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</si>
  <si>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</si>
  <si>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</si>
  <si>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</si>
  <si>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</si>
  <si>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</si>
  <si>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</si>
  <si>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</si>
  <si>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</si>
  <si>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</si>
  <si>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</si>
  <si>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</si>
  <si>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</si>
  <si>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</si>
  <si>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</si>
  <si>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</si>
  <si>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</si>
  <si>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</si>
  <si>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</si>
  <si>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</si>
  <si>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</si>
  <si>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</si>
  <si>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</si>
  <si>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</si>
  <si>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</si>
  <si>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</si>
  <si>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</si>
  <si>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</si>
  <si>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</si>
  <si>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</si>
  <si>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</si>
  <si>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</si>
  <si>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</si>
  <si>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</si>
  <si>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</si>
  <si>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</si>
  <si>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</si>
  <si>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</si>
  <si>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</si>
  <si>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</si>
  <si>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</si>
  <si>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</si>
  <si>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</si>
  <si>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</si>
  <si>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</si>
  <si>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</si>
  <si>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</si>
  <si>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</si>
  <si>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</si>
  <si>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</si>
  <si>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</si>
  <si>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</si>
  <si>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</si>
  <si>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</si>
  <si>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</si>
  <si>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</si>
  <si>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</si>
  <si>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</si>
  <si>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</si>
  <si>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</si>
  <si>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</si>
  <si>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</si>
  <si>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</si>
  <si>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</si>
  <si>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</si>
  <si>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</si>
  <si>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</si>
  <si>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</si>
  <si>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</si>
  <si>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</si>
  <si>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</si>
  <si>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</si>
  <si>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</si>
  <si>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</si>
  <si>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</si>
  <si>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</si>
  <si>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</si>
  <si>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</si>
  <si>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</si>
  <si>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</si>
  <si>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</si>
  <si>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</si>
  <si>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</si>
  <si>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</si>
  <si>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</si>
  <si>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</si>
  <si>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</si>
  <si>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</si>
  <si>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</si>
  <si>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</si>
  <si>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</si>
  <si>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</si>
  <si>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</si>
  <si>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</si>
  <si>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</si>
  <si>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</si>
  <si>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</si>
  <si>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</si>
  <si>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</si>
  <si>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</si>
  <si>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</si>
  <si>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</si>
  <si>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</si>
  <si>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</si>
  <si>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</si>
  <si>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</si>
  <si>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</si>
  <si>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</si>
  <si>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</si>
  <si>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</si>
  <si>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</si>
  <si>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</si>
  <si>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</si>
  <si>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Tillæg for afgift for ledningsført vand i 2015</t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</si>
  <si>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</si>
  <si>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</si>
  <si>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</si>
  <si>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</si>
  <si>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Ledningsnet ≤ Ø50 mm</t>
  </si>
  <si>
    <t>2014</t>
  </si>
  <si>
    <t>75</t>
  </si>
  <si>
    <t>Ø 50mm &lt; Ledningsnet ≤ Ø110 mm</t>
  </si>
  <si>
    <t>Ø110 mm &lt; Ledningsnet ≤ Ø 250 mm</t>
  </si>
  <si>
    <t>Ventiler på Ø 50mm &lt; Ledningsnet ≤ Ø110 mm</t>
  </si>
  <si>
    <t>Ventiler på Ø110 mm &lt; Ledningsnet ≤ Ø 250 mm</t>
  </si>
  <si>
    <t>Afregningsmålere, elektroniske ≤ Ø 110mm (Qn 10)</t>
  </si>
  <si>
    <t>10</t>
  </si>
  <si>
    <t>Bygning for trykforøgere</t>
  </si>
  <si>
    <t>Garage og rørlager</t>
  </si>
  <si>
    <t>Rentvandsbeholder  element</t>
  </si>
  <si>
    <t>50</t>
  </si>
  <si>
    <t>Værksted</t>
  </si>
  <si>
    <t>Elanlæg - vandværk</t>
  </si>
  <si>
    <t>25</t>
  </si>
  <si>
    <t>2015</t>
  </si>
  <si>
    <t>Ø 250 mm &lt; Ledningsnet ≤ Ø 500mm</t>
  </si>
  <si>
    <t>Ventiler på ledningsnet ≤ Ø50 mm</t>
  </si>
  <si>
    <t>Beluftningsanlæg, iltningstrappe, Kontruktioner</t>
  </si>
  <si>
    <t>Beluftningsanlæg, iltningstrappe, Mek./EL</t>
  </si>
  <si>
    <t>Boring (inkl. etablering, forerør, filter og prøvepumpning)</t>
  </si>
  <si>
    <t>30</t>
  </si>
  <si>
    <t>Etageareal vandbehandlingsbygning</t>
  </si>
  <si>
    <t>Pumpestation (inkl. evt. hydrofor)/trykforøger, Konstruktioner</t>
  </si>
  <si>
    <t>2016</t>
  </si>
  <si>
    <t>Udpumpningsanlæg, Hydrofor</t>
  </si>
  <si>
    <t>SRO-brønd/kvarterbrønd/sektionsbrønd, Mek./EL</t>
  </si>
  <si>
    <t>15</t>
  </si>
  <si>
    <t>SRO-brønd/kvarterbrønd/sektionsbrønd, SRO</t>
  </si>
  <si>
    <t>Dokumenteret Drikkevandssikkerhed</t>
  </si>
  <si>
    <t>Andet, Køling</t>
  </si>
  <si>
    <t>Morsø Forsyning AS</t>
  </si>
  <si>
    <t>V134</t>
  </si>
  <si>
    <t>Tillæg for gennemførte investeringer i 2010-2014</t>
  </si>
  <si>
    <t>Afgift for ledningsført 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</si>
</sst>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7" fillId="2" borderId="0" xfId="0" applyFont="1" applyFill="1" applyProtection="1"/>
    <xf numFmtId="0" fontId="67" fillId="56" borderId="0" xfId="0" applyFont="1" applyFill="1" applyProtection="1"/>
    <xf numFmtId="165" fontId="67" fillId="56" borderId="0" xfId="1" applyNumberFormat="1" applyFont="1" applyFill="1" applyAlignment="1" applyProtection="1">
      <alignment wrapText="1"/>
    </xf>
    <xf numFmtId="0" fontId="67" fillId="56" borderId="0" xfId="0" applyFont="1" applyFill="1" applyAlignment="1" applyProtection="1">
      <alignment horizontal="left" wrapText="1"/>
    </xf>
    <xf numFmtId="3" fontId="67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213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214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27" t="s">
        <v>58</v>
      </c>
      <c r="E8" s="227"/>
      <c r="F8" s="227"/>
      <c r="G8" s="123"/>
      <c r="H8" s="123"/>
      <c r="I8" s="123"/>
    </row>
    <row r="9" spans="1:9" x14ac:dyDescent="0.25">
      <c r="A9" s="121"/>
      <c r="B9" s="121"/>
      <c r="C9" s="121"/>
      <c r="D9" s="238" t="s">
        <v>106</v>
      </c>
      <c r="E9" s="238"/>
      <c r="F9" s="238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28" t="s">
        <v>59</v>
      </c>
      <c r="E13" s="228"/>
      <c r="F13" s="228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29" t="s">
        <v>60</v>
      </c>
      <c r="E16" s="230"/>
      <c r="F16" s="231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2" t="s">
        <v>2</v>
      </c>
      <c r="E17" s="233"/>
      <c r="F17" s="234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2" t="s">
        <v>128</v>
      </c>
      <c r="E18" s="233"/>
      <c r="F18" s="234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35" t="s">
        <v>44</v>
      </c>
      <c r="E19" s="236"/>
      <c r="F19" s="237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35" t="s">
        <v>61</v>
      </c>
      <c r="E20" s="236"/>
      <c r="F20" s="237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35" t="s">
        <v>87</v>
      </c>
      <c r="E21" s="236"/>
      <c r="F21" s="237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35" t="s">
        <v>62</v>
      </c>
      <c r="E22" s="236"/>
      <c r="F22" s="237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54" t="s">
        <v>42</v>
      </c>
      <c r="E23" s="255"/>
      <c r="F23" s="256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51" t="s">
        <v>63</v>
      </c>
      <c r="E24" s="252"/>
      <c r="F24" s="253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48" t="s">
        <v>43</v>
      </c>
      <c r="E25" s="249"/>
      <c r="F25" s="250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45" t="s">
        <v>64</v>
      </c>
      <c r="E26" s="246"/>
      <c r="F26" s="247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39" t="s">
        <v>137</v>
      </c>
      <c r="E27" s="240"/>
      <c r="F27" s="241"/>
      <c r="G27" s="126"/>
      <c r="H27" s="121"/>
      <c r="I27" s="121"/>
    </row>
    <row r="28" spans="1:9" x14ac:dyDescent="0.25">
      <c r="A28" s="121"/>
      <c r="B28" s="121"/>
      <c r="C28" s="127" t="s">
        <v>127</v>
      </c>
      <c r="D28" s="242" t="s">
        <v>138</v>
      </c>
      <c r="E28" s="243"/>
      <c r="F28" s="244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  <mergeCell ref="D8:F8"/>
    <mergeCell ref="D13:F13"/>
    <mergeCell ref="D16:F16"/>
    <mergeCell ref="D17:F17"/>
    <mergeCell ref="D19:F19"/>
    <mergeCell ref="D9:F9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topLeftCell="A4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Morsø Forsyning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V134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3619916.5613671821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-13755.682933195292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-180996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3425164.8784339866</v>
      </c>
      <c r="D13" s="79" t="s">
        <v>0</v>
      </c>
      <c r="E13" s="6">
        <f>C13</f>
        <v>3425164.8784339866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3100397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215</v>
      </c>
      <c r="C16" s="14">
        <f>'6. Gennemførte investeringer'!F21</f>
        <v>592625.42626666662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109</v>
      </c>
      <c r="C17" s="14">
        <f>'7. Korrektion investeringer'!C10</f>
        <v>-179067.94746666666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110</v>
      </c>
      <c r="C18" s="14">
        <f>'8. Planlagte investeringer'!F37</f>
        <v>355631.82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3869586.2987999995</v>
      </c>
      <c r="D19" s="79" t="s">
        <v>0</v>
      </c>
      <c r="E19" s="8">
        <f>C19</f>
        <v>3869586.2987999995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139</v>
      </c>
      <c r="C21" s="14">
        <f>'9. 1-1 omkostninger'!C8</f>
        <v>33000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171</v>
      </c>
      <c r="C22" s="14">
        <f>'9. 1-1 omkostninger'!C13</f>
        <v>4395245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172</v>
      </c>
      <c r="C23" s="14">
        <f>'9. 1-1 omkostninger'!C19</f>
        <v>35000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111</v>
      </c>
      <c r="C24" s="14">
        <f>'9. 1-1 omkostninger'!C25</f>
        <v>211167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145</v>
      </c>
      <c r="C25" s="14">
        <f>'10. Miljø- og servicemål'!C9</f>
        <v>213000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112</v>
      </c>
      <c r="C26" s="14">
        <f>'10. Miljø- og servicemål'!C15</f>
        <v>16341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173</v>
      </c>
      <c r="C27" s="14">
        <f>'11. Nettofinansielle poster'!C9</f>
        <v>50000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113</v>
      </c>
      <c r="C28" s="14">
        <f>'11. Nettofinansielle poster'!C15</f>
        <v>-25570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4928183</v>
      </c>
      <c r="D29" s="79" t="s">
        <v>0</v>
      </c>
      <c r="E29" s="6">
        <f>C29</f>
        <v>4928183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-302716</v>
      </c>
      <c r="D31" s="79" t="s">
        <v>0</v>
      </c>
      <c r="E31" s="10">
        <f>C31</f>
        <v>-302716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175</v>
      </c>
      <c r="C33" s="11">
        <f>'13. Kontrol med indtægtsrammen'!E37</f>
        <v>1472826.0213239491</v>
      </c>
      <c r="D33" s="79" t="s">
        <v>0</v>
      </c>
      <c r="E33" s="12">
        <f>C33</f>
        <v>1472826.0213239491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114</v>
      </c>
      <c r="C35" s="11"/>
      <c r="D35" s="100"/>
      <c r="E35" s="10">
        <f>E13+E19+E29+E31+E33</f>
        <v>13393044.198557936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115</v>
      </c>
      <c r="C36" s="101"/>
      <c r="D36" s="102"/>
      <c r="E36" s="140">
        <v>527452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116</v>
      </c>
      <c r="C37" s="104"/>
      <c r="D37" s="105"/>
      <c r="E37" s="67">
        <f>E35/E36</f>
        <v>25.391967797179525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117</v>
      </c>
      <c r="C38" s="104"/>
      <c r="D38" s="105"/>
      <c r="E38" s="67">
        <f>(E35-C22)/E36</f>
        <v>17.058991526352987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Morsø Forsyning AS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V134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124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163</v>
      </c>
      <c r="C6" s="150"/>
      <c r="D6" s="150"/>
      <c r="E6" s="26"/>
    </row>
    <row r="7" spans="1:16384" s="148" customFormat="1" ht="14.1" customHeight="1" x14ac:dyDescent="0.25">
      <c r="A7" s="26"/>
      <c r="B7" s="22" t="s">
        <v>164</v>
      </c>
      <c r="C7" s="40">
        <v>3619916.5613671821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165</v>
      </c>
      <c r="C9" s="27">
        <f>C7+C8</f>
        <v>3619916.5613671821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166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167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164</v>
      </c>
      <c r="C18" s="40">
        <v>3619916.5613671821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168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-13755.682933195292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Morsø Forsyning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V134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129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2104257.4971227432</v>
      </c>
      <c r="D7" s="151" t="s">
        <v>0</v>
      </c>
      <c r="E7" s="26"/>
    </row>
    <row r="8" spans="1:5" ht="14.1" customHeight="1" x14ac:dyDescent="0.25">
      <c r="A8" s="26"/>
      <c r="B8" s="22" t="s">
        <v>169</v>
      </c>
      <c r="C8" s="40">
        <f>'3. Driftsomkostninger'!C18+'3. Driftsomkostninger'!C20</f>
        <v>3606160.8784339866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164</v>
      </c>
      <c r="C13" s="40">
        <f>'3. Driftsomkostninger'!C18</f>
        <v>3619916.5613671821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170</v>
      </c>
      <c r="C19" s="218">
        <v>961087.84704298689</v>
      </c>
      <c r="D19" s="151" t="s">
        <v>0</v>
      </c>
      <c r="E19" s="26"/>
    </row>
    <row r="20" spans="1:5" ht="14.1" customHeight="1" x14ac:dyDescent="0.25">
      <c r="A20" s="26"/>
      <c r="B20" s="28" t="s">
        <v>174</v>
      </c>
      <c r="C20" s="27">
        <v>180996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Morsø Forsyning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V134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122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133614446.08301771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3100397</v>
      </c>
      <c r="D8" s="151" t="s">
        <v>0</v>
      </c>
      <c r="E8" s="26"/>
    </row>
    <row r="9" spans="1:5" ht="14.1" customHeight="1" x14ac:dyDescent="0.25">
      <c r="A9" s="26"/>
      <c r="B9" s="28" t="s">
        <v>125</v>
      </c>
      <c r="C9" s="27">
        <f>C8</f>
        <v>3100397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95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Morsø Forsyning AS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V134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126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131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181</v>
      </c>
      <c r="C8" s="30" t="s">
        <v>182</v>
      </c>
      <c r="D8" s="31" t="s">
        <v>183</v>
      </c>
      <c r="E8" s="32">
        <v>26307.11</v>
      </c>
      <c r="F8" s="34">
        <f t="shared" ref="F8:F18" si="0">E8/D8</f>
        <v>350.76146666666665</v>
      </c>
      <c r="G8" s="35" t="s">
        <v>0</v>
      </c>
      <c r="H8" s="26"/>
    </row>
    <row r="9" spans="1:8" s="148" customFormat="1" x14ac:dyDescent="0.25">
      <c r="A9" s="26"/>
      <c r="B9" s="29" t="s">
        <v>184</v>
      </c>
      <c r="C9" s="30" t="s">
        <v>182</v>
      </c>
      <c r="D9" s="31" t="s">
        <v>183</v>
      </c>
      <c r="E9" s="32">
        <v>284282.38</v>
      </c>
      <c r="F9" s="34">
        <f t="shared" ref="F9:F17" si="1">E9/D9</f>
        <v>3790.4317333333333</v>
      </c>
      <c r="G9" s="35" t="s">
        <v>0</v>
      </c>
      <c r="H9" s="26"/>
    </row>
    <row r="10" spans="1:8" s="148" customFormat="1" x14ac:dyDescent="0.25">
      <c r="A10" s="26"/>
      <c r="B10" s="29" t="s">
        <v>185</v>
      </c>
      <c r="C10" s="30" t="s">
        <v>182</v>
      </c>
      <c r="D10" s="31" t="s">
        <v>183</v>
      </c>
      <c r="E10" s="32">
        <v>165300.45000000001</v>
      </c>
      <c r="F10" s="34">
        <f t="shared" si="1"/>
        <v>2204.0060000000003</v>
      </c>
      <c r="G10" s="35" t="s">
        <v>0</v>
      </c>
      <c r="H10" s="26"/>
    </row>
    <row r="11" spans="1:8" s="148" customFormat="1" x14ac:dyDescent="0.25">
      <c r="A11" s="26"/>
      <c r="B11" s="29" t="s">
        <v>186</v>
      </c>
      <c r="C11" s="30" t="s">
        <v>182</v>
      </c>
      <c r="D11" s="31" t="s">
        <v>183</v>
      </c>
      <c r="E11" s="32">
        <v>254305.25</v>
      </c>
      <c r="F11" s="34">
        <f t="shared" si="1"/>
        <v>3390.7366666666667</v>
      </c>
      <c r="G11" s="35" t="s">
        <v>0</v>
      </c>
      <c r="H11" s="26"/>
    </row>
    <row r="12" spans="1:8" s="148" customFormat="1" x14ac:dyDescent="0.25">
      <c r="A12" s="26"/>
      <c r="B12" s="29" t="s">
        <v>187</v>
      </c>
      <c r="C12" s="30" t="s">
        <v>182</v>
      </c>
      <c r="D12" s="31" t="s">
        <v>183</v>
      </c>
      <c r="E12" s="32">
        <v>147869.78</v>
      </c>
      <c r="F12" s="34">
        <f t="shared" si="1"/>
        <v>1971.5970666666667</v>
      </c>
      <c r="G12" s="35" t="s">
        <v>0</v>
      </c>
      <c r="H12" s="26"/>
    </row>
    <row r="13" spans="1:8" s="148" customFormat="1" x14ac:dyDescent="0.25">
      <c r="A13" s="26"/>
      <c r="B13" s="29" t="s">
        <v>188</v>
      </c>
      <c r="C13" s="30" t="s">
        <v>182</v>
      </c>
      <c r="D13" s="31" t="s">
        <v>189</v>
      </c>
      <c r="E13" s="32">
        <v>1038762</v>
      </c>
      <c r="F13" s="34">
        <f t="shared" si="1"/>
        <v>103876.2</v>
      </c>
      <c r="G13" s="35" t="s">
        <v>0</v>
      </c>
      <c r="H13" s="26"/>
    </row>
    <row r="14" spans="1:8" s="148" customFormat="1" x14ac:dyDescent="0.25">
      <c r="A14" s="26"/>
      <c r="B14" s="29" t="s">
        <v>190</v>
      </c>
      <c r="C14" s="30" t="s">
        <v>182</v>
      </c>
      <c r="D14" s="31" t="s">
        <v>183</v>
      </c>
      <c r="E14" s="32">
        <v>161630</v>
      </c>
      <c r="F14" s="34">
        <f t="shared" si="1"/>
        <v>2155.0666666666666</v>
      </c>
      <c r="G14" s="35" t="s">
        <v>0</v>
      </c>
      <c r="H14" s="26"/>
    </row>
    <row r="15" spans="1:8" s="148" customFormat="1" x14ac:dyDescent="0.25">
      <c r="A15" s="26"/>
      <c r="B15" s="29" t="s">
        <v>191</v>
      </c>
      <c r="C15" s="30" t="s">
        <v>182</v>
      </c>
      <c r="D15" s="31" t="s">
        <v>183</v>
      </c>
      <c r="E15" s="32">
        <v>62540</v>
      </c>
      <c r="F15" s="34">
        <f t="shared" si="1"/>
        <v>833.86666666666667</v>
      </c>
      <c r="G15" s="35" t="s">
        <v>0</v>
      </c>
      <c r="H15" s="26"/>
    </row>
    <row r="16" spans="1:8" s="148" customFormat="1" x14ac:dyDescent="0.25">
      <c r="A16" s="26"/>
      <c r="B16" s="29" t="s">
        <v>192</v>
      </c>
      <c r="C16" s="30" t="s">
        <v>182</v>
      </c>
      <c r="D16" s="31" t="s">
        <v>193</v>
      </c>
      <c r="E16" s="32">
        <v>53241</v>
      </c>
      <c r="F16" s="34">
        <f t="shared" si="1"/>
        <v>1064.82</v>
      </c>
      <c r="G16" s="35" t="s">
        <v>0</v>
      </c>
      <c r="H16" s="26"/>
    </row>
    <row r="17" spans="1:8" s="148" customFormat="1" x14ac:dyDescent="0.25">
      <c r="A17" s="26"/>
      <c r="B17" s="29" t="s">
        <v>194</v>
      </c>
      <c r="C17" s="30" t="s">
        <v>182</v>
      </c>
      <c r="D17" s="31" t="s">
        <v>183</v>
      </c>
      <c r="E17" s="32">
        <v>17213</v>
      </c>
      <c r="F17" s="34">
        <f t="shared" si="1"/>
        <v>229.50666666666666</v>
      </c>
      <c r="G17" s="35" t="s">
        <v>0</v>
      </c>
      <c r="H17" s="26"/>
    </row>
    <row r="18" spans="1:8" s="148" customFormat="1" x14ac:dyDescent="0.25">
      <c r="A18" s="26"/>
      <c r="B18" s="29" t="s">
        <v>195</v>
      </c>
      <c r="C18" s="30" t="s">
        <v>182</v>
      </c>
      <c r="D18" s="31" t="s">
        <v>196</v>
      </c>
      <c r="E18" s="32">
        <v>35805</v>
      </c>
      <c r="F18" s="34">
        <f t="shared" si="0"/>
        <v>1432.2</v>
      </c>
      <c r="G18" s="35" t="s">
        <v>0</v>
      </c>
      <c r="H18" s="26"/>
    </row>
    <row r="19" spans="1:8" s="148" customFormat="1" x14ac:dyDescent="0.25">
      <c r="A19" s="26"/>
      <c r="B19" s="23" t="s">
        <v>71</v>
      </c>
      <c r="C19" s="158"/>
      <c r="D19" s="158"/>
      <c r="E19" s="158"/>
      <c r="F19" s="36">
        <f>SUM(F8:F18)</f>
        <v>121299.19293333334</v>
      </c>
      <c r="G19" s="37" t="s">
        <v>0</v>
      </c>
      <c r="H19" s="26"/>
    </row>
    <row r="20" spans="1:8" s="148" customFormat="1" x14ac:dyDescent="0.25">
      <c r="A20" s="26"/>
      <c r="B20" s="107" t="s">
        <v>132</v>
      </c>
      <c r="C20" s="159"/>
      <c r="D20" s="159"/>
      <c r="E20" s="159"/>
      <c r="F20" s="66">
        <v>471326.23333333328</v>
      </c>
      <c r="G20" s="37" t="s">
        <v>0</v>
      </c>
      <c r="H20" s="26"/>
    </row>
    <row r="21" spans="1:8" s="148" customFormat="1" x14ac:dyDescent="0.25">
      <c r="A21" s="26"/>
      <c r="B21" s="39" t="s">
        <v>68</v>
      </c>
      <c r="C21" s="160"/>
      <c r="D21" s="160"/>
      <c r="E21" s="161"/>
      <c r="F21" s="38">
        <f>F19+F20</f>
        <v>592625.42626666662</v>
      </c>
      <c r="G21" s="38" t="s">
        <v>0</v>
      </c>
      <c r="H21" s="26"/>
    </row>
    <row r="22" spans="1:8" s="148" customFormat="1" x14ac:dyDescent="0.25">
      <c r="A22" s="26"/>
      <c r="B22" s="26"/>
      <c r="C22" s="26"/>
      <c r="D22" s="26"/>
      <c r="E22" s="26"/>
      <c r="F22" s="26"/>
      <c r="G22" s="26"/>
      <c r="H22" s="26"/>
    </row>
    <row r="23" spans="1:8" s="148" customFormat="1" x14ac:dyDescent="0.25">
      <c r="A23" s="26"/>
      <c r="B23" s="26"/>
      <c r="C23" s="26"/>
      <c r="D23" s="26"/>
      <c r="E23" s="26"/>
      <c r="F23" s="26"/>
      <c r="G23" s="26"/>
      <c r="H23" s="26"/>
    </row>
    <row r="24" spans="1:8" s="148" customFormat="1" x14ac:dyDescent="0.25">
      <c r="A24" s="26"/>
      <c r="B24" s="26"/>
      <c r="C24" s="26"/>
      <c r="D24" s="26"/>
      <c r="E24" s="26"/>
      <c r="F24" s="26"/>
      <c r="G24" s="26"/>
      <c r="H24" s="26"/>
    </row>
    <row r="25" spans="1:8" s="148" customFormat="1" hidden="1" x14ac:dyDescent="0.25"/>
    <row r="26" spans="1:8" s="148" customFormat="1" hidden="1" x14ac:dyDescent="0.25"/>
    <row r="27" spans="1:8" s="148" customFormat="1" hidden="1" x14ac:dyDescent="0.25"/>
    <row r="28" spans="1:8" s="148" customFormat="1" ht="14.45" hidden="1" customHeight="1" x14ac:dyDescent="0.25"/>
    <row r="29" spans="1:8" s="148" customFormat="1" ht="14.45" hidden="1" customHeight="1" x14ac:dyDescent="0.25"/>
    <row r="30" spans="1:8" s="148" customFormat="1" ht="15" hidden="1" customHeight="1" x14ac:dyDescent="0.25"/>
    <row r="31" spans="1:8" s="148" customFormat="1" ht="15" hidden="1" customHeight="1" x14ac:dyDescent="0.25"/>
    <row r="32" spans="1:8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s="148" customFormat="1" hidden="1" x14ac:dyDescent="0.25"/>
    <row r="101" s="148" customFormat="1" hidden="1" x14ac:dyDescent="0.25"/>
    <row r="102" s="148" customFormat="1" hidden="1" x14ac:dyDescent="0.25"/>
    <row r="103" s="148" customFormat="1" hidden="1" x14ac:dyDescent="0.25"/>
    <row r="104" s="148" customFormat="1" hidden="1" x14ac:dyDescent="0.25"/>
    <row r="105" s="148" customFormat="1" hidden="1" x14ac:dyDescent="0.25"/>
    <row r="106" s="148" customFormat="1" hidden="1" x14ac:dyDescent="0.25"/>
    <row r="107" s="148" customFormat="1" hidden="1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Morsø Forsyning AS</v>
      </c>
      <c r="B1" s="162"/>
      <c r="C1" s="162"/>
      <c r="D1" s="162"/>
      <c r="E1" s="162"/>
    </row>
    <row r="2" spans="1:5" x14ac:dyDescent="0.25">
      <c r="A2" s="1" t="str">
        <f>'1. Forside'!A2</f>
        <v>V134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121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133</v>
      </c>
      <c r="C6" s="163"/>
      <c r="D6" s="163"/>
      <c r="E6" s="162"/>
    </row>
    <row r="7" spans="1:5" x14ac:dyDescent="0.25">
      <c r="A7" s="162"/>
      <c r="B7" s="108" t="s">
        <v>134</v>
      </c>
      <c r="C7" s="19">
        <v>193333</v>
      </c>
      <c r="D7" s="151" t="s">
        <v>0</v>
      </c>
      <c r="E7" s="162"/>
    </row>
    <row r="8" spans="1:5" x14ac:dyDescent="0.25">
      <c r="A8" s="162"/>
      <c r="B8" s="108" t="s">
        <v>135</v>
      </c>
      <c r="C8" s="19">
        <v>228333.33333333334</v>
      </c>
      <c r="D8" s="151" t="s">
        <v>0</v>
      </c>
      <c r="E8" s="162"/>
    </row>
    <row r="9" spans="1:5" ht="15" customHeight="1" x14ac:dyDescent="0.25">
      <c r="A9" s="162"/>
      <c r="B9" s="108" t="s">
        <v>136</v>
      </c>
      <c r="C9" s="40">
        <f>'6. Gennemførte investeringer'!F19</f>
        <v>121299.19293333334</v>
      </c>
      <c r="D9" s="151" t="s">
        <v>0</v>
      </c>
      <c r="E9" s="162"/>
    </row>
    <row r="10" spans="1:5" x14ac:dyDescent="0.25">
      <c r="A10" s="162"/>
      <c r="B10" s="28" t="s">
        <v>133</v>
      </c>
      <c r="C10" s="21">
        <f>C9-C7+C9-C8</f>
        <v>-179067.94746666666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36"/>
  <sheetViews>
    <sheetView view="pageLayout" topLeftCell="A7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Morsø Forsyning AS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V134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120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110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181</v>
      </c>
      <c r="C8" s="30" t="s">
        <v>197</v>
      </c>
      <c r="D8" s="31" t="s">
        <v>183</v>
      </c>
      <c r="E8" s="32">
        <v>64245</v>
      </c>
      <c r="F8" s="45">
        <f>E8/D8</f>
        <v>856.6</v>
      </c>
      <c r="G8" s="35" t="s">
        <v>0</v>
      </c>
      <c r="H8" s="26"/>
    </row>
    <row r="9" spans="1:8" s="148" customFormat="1" x14ac:dyDescent="0.25">
      <c r="A9" s="26"/>
      <c r="B9" s="29" t="s">
        <v>184</v>
      </c>
      <c r="C9" s="30" t="s">
        <v>197</v>
      </c>
      <c r="D9" s="31" t="s">
        <v>183</v>
      </c>
      <c r="E9" s="32">
        <v>871253</v>
      </c>
      <c r="F9" s="45">
        <f t="shared" ref="F9:F34" si="0">E9/D9</f>
        <v>11616.706666666667</v>
      </c>
      <c r="G9" s="35" t="s">
        <v>0</v>
      </c>
      <c r="H9" s="26"/>
    </row>
    <row r="10" spans="1:8" s="148" customFormat="1" x14ac:dyDescent="0.25">
      <c r="A10" s="26"/>
      <c r="B10" s="29" t="s">
        <v>185</v>
      </c>
      <c r="C10" s="30" t="s">
        <v>197</v>
      </c>
      <c r="D10" s="31" t="s">
        <v>183</v>
      </c>
      <c r="E10" s="32">
        <v>430425</v>
      </c>
      <c r="F10" s="45">
        <f t="shared" si="0"/>
        <v>5739</v>
      </c>
      <c r="G10" s="35" t="s">
        <v>0</v>
      </c>
      <c r="H10" s="26"/>
    </row>
    <row r="11" spans="1:8" s="148" customFormat="1" x14ac:dyDescent="0.25">
      <c r="A11" s="26"/>
      <c r="B11" s="29" t="s">
        <v>198</v>
      </c>
      <c r="C11" s="30" t="s">
        <v>197</v>
      </c>
      <c r="D11" s="31" t="s">
        <v>183</v>
      </c>
      <c r="E11" s="32">
        <v>98204</v>
      </c>
      <c r="F11" s="45">
        <f t="shared" si="0"/>
        <v>1309.3866666666668</v>
      </c>
      <c r="G11" s="35" t="s">
        <v>0</v>
      </c>
      <c r="H11" s="26"/>
    </row>
    <row r="12" spans="1:8" s="148" customFormat="1" x14ac:dyDescent="0.25">
      <c r="A12" s="26"/>
      <c r="B12" s="29" t="s">
        <v>199</v>
      </c>
      <c r="C12" s="30" t="s">
        <v>197</v>
      </c>
      <c r="D12" s="31" t="s">
        <v>183</v>
      </c>
      <c r="E12" s="32">
        <v>460814</v>
      </c>
      <c r="F12" s="45">
        <f t="shared" si="0"/>
        <v>6144.1866666666665</v>
      </c>
      <c r="G12" s="35" t="s">
        <v>0</v>
      </c>
      <c r="H12" s="26"/>
    </row>
    <row r="13" spans="1:8" s="148" customFormat="1" x14ac:dyDescent="0.25">
      <c r="A13" s="26"/>
      <c r="B13" s="29" t="s">
        <v>186</v>
      </c>
      <c r="C13" s="30" t="s">
        <v>197</v>
      </c>
      <c r="D13" s="31" t="s">
        <v>183</v>
      </c>
      <c r="E13" s="32">
        <v>76578</v>
      </c>
      <c r="F13" s="45">
        <f t="shared" si="0"/>
        <v>1021.04</v>
      </c>
      <c r="G13" s="35" t="s">
        <v>0</v>
      </c>
      <c r="H13" s="26"/>
    </row>
    <row r="14" spans="1:8" s="148" customFormat="1" x14ac:dyDescent="0.25">
      <c r="A14" s="26"/>
      <c r="B14" s="29" t="s">
        <v>187</v>
      </c>
      <c r="C14" s="30" t="s">
        <v>197</v>
      </c>
      <c r="D14" s="31" t="s">
        <v>183</v>
      </c>
      <c r="E14" s="32">
        <v>48481</v>
      </c>
      <c r="F14" s="45">
        <f t="shared" si="0"/>
        <v>646.4133333333333</v>
      </c>
      <c r="G14" s="35" t="s">
        <v>0</v>
      </c>
      <c r="H14" s="26"/>
    </row>
    <row r="15" spans="1:8" s="148" customFormat="1" x14ac:dyDescent="0.25">
      <c r="A15" s="26"/>
      <c r="B15" s="29" t="s">
        <v>188</v>
      </c>
      <c r="C15" s="30" t="s">
        <v>197</v>
      </c>
      <c r="D15" s="31" t="s">
        <v>189</v>
      </c>
      <c r="E15" s="32">
        <v>1500000</v>
      </c>
      <c r="F15" s="45">
        <f t="shared" si="0"/>
        <v>150000</v>
      </c>
      <c r="G15" s="35" t="s">
        <v>0</v>
      </c>
      <c r="H15" s="26"/>
    </row>
    <row r="16" spans="1:8" s="148" customFormat="1" x14ac:dyDescent="0.25">
      <c r="A16" s="26"/>
      <c r="B16" s="29" t="s">
        <v>200</v>
      </c>
      <c r="C16" s="30" t="s">
        <v>197</v>
      </c>
      <c r="D16" s="31" t="s">
        <v>193</v>
      </c>
      <c r="E16" s="32">
        <v>84464</v>
      </c>
      <c r="F16" s="45">
        <f t="shared" si="0"/>
        <v>1689.28</v>
      </c>
      <c r="G16" s="35" t="s">
        <v>0</v>
      </c>
      <c r="H16" s="26"/>
    </row>
    <row r="17" spans="1:8" s="148" customFormat="1" x14ac:dyDescent="0.25">
      <c r="A17" s="26"/>
      <c r="B17" s="29" t="s">
        <v>201</v>
      </c>
      <c r="C17" s="30" t="s">
        <v>197</v>
      </c>
      <c r="D17" s="31" t="s">
        <v>196</v>
      </c>
      <c r="E17" s="32">
        <v>35536</v>
      </c>
      <c r="F17" s="45">
        <f t="shared" si="0"/>
        <v>1421.44</v>
      </c>
      <c r="G17" s="35" t="s">
        <v>0</v>
      </c>
      <c r="H17" s="26"/>
    </row>
    <row r="18" spans="1:8" s="148" customFormat="1" x14ac:dyDescent="0.25">
      <c r="A18" s="26"/>
      <c r="B18" s="29" t="s">
        <v>202</v>
      </c>
      <c r="C18" s="30" t="s">
        <v>197</v>
      </c>
      <c r="D18" s="31" t="s">
        <v>203</v>
      </c>
      <c r="E18" s="32">
        <v>125000</v>
      </c>
      <c r="F18" s="45">
        <f t="shared" si="0"/>
        <v>4166.666666666667</v>
      </c>
      <c r="G18" s="35" t="s">
        <v>0</v>
      </c>
      <c r="H18" s="26"/>
    </row>
    <row r="19" spans="1:8" s="148" customFormat="1" x14ac:dyDescent="0.25">
      <c r="A19" s="26"/>
      <c r="B19" s="29" t="s">
        <v>204</v>
      </c>
      <c r="C19" s="30" t="s">
        <v>197</v>
      </c>
      <c r="D19" s="31" t="s">
        <v>183</v>
      </c>
      <c r="E19" s="32">
        <v>100000</v>
      </c>
      <c r="F19" s="45">
        <f t="shared" si="0"/>
        <v>1333.3333333333333</v>
      </c>
      <c r="G19" s="35" t="s">
        <v>0</v>
      </c>
      <c r="H19" s="26"/>
    </row>
    <row r="20" spans="1:8" s="148" customFormat="1" x14ac:dyDescent="0.25">
      <c r="A20" s="26"/>
      <c r="B20" s="29" t="s">
        <v>205</v>
      </c>
      <c r="C20" s="30" t="s">
        <v>197</v>
      </c>
      <c r="D20" s="31" t="s">
        <v>193</v>
      </c>
      <c r="E20" s="32">
        <v>350000</v>
      </c>
      <c r="F20" s="45">
        <f t="shared" si="0"/>
        <v>7000</v>
      </c>
      <c r="G20" s="35" t="s">
        <v>0</v>
      </c>
      <c r="H20" s="26"/>
    </row>
    <row r="21" spans="1:8" s="148" customFormat="1" x14ac:dyDescent="0.25">
      <c r="A21" s="26"/>
      <c r="B21" s="29" t="s">
        <v>181</v>
      </c>
      <c r="C21" s="30" t="s">
        <v>206</v>
      </c>
      <c r="D21" s="31" t="s">
        <v>183</v>
      </c>
      <c r="E21" s="32">
        <v>83362</v>
      </c>
      <c r="F21" s="45">
        <f t="shared" si="0"/>
        <v>1111.4933333333333</v>
      </c>
      <c r="G21" s="35" t="s">
        <v>0</v>
      </c>
      <c r="H21" s="26"/>
    </row>
    <row r="22" spans="1:8" s="148" customFormat="1" x14ac:dyDescent="0.25">
      <c r="A22" s="26"/>
      <c r="B22" s="29" t="s">
        <v>184</v>
      </c>
      <c r="C22" s="30" t="s">
        <v>206</v>
      </c>
      <c r="D22" s="31" t="s">
        <v>183</v>
      </c>
      <c r="E22" s="32">
        <v>1130503</v>
      </c>
      <c r="F22" s="45">
        <f t="shared" si="0"/>
        <v>15073.373333333333</v>
      </c>
      <c r="G22" s="35" t="s">
        <v>0</v>
      </c>
      <c r="H22" s="26"/>
    </row>
    <row r="23" spans="1:8" s="148" customFormat="1" x14ac:dyDescent="0.25">
      <c r="A23" s="26"/>
      <c r="B23" s="29" t="s">
        <v>185</v>
      </c>
      <c r="C23" s="30" t="s">
        <v>206</v>
      </c>
      <c r="D23" s="31" t="s">
        <v>183</v>
      </c>
      <c r="E23" s="32">
        <v>558503</v>
      </c>
      <c r="F23" s="45">
        <f t="shared" si="0"/>
        <v>7446.7066666666669</v>
      </c>
      <c r="G23" s="35" t="s">
        <v>0</v>
      </c>
      <c r="H23" s="26"/>
    </row>
    <row r="24" spans="1:8" s="148" customFormat="1" x14ac:dyDescent="0.25">
      <c r="A24" s="26"/>
      <c r="B24" s="29" t="s">
        <v>198</v>
      </c>
      <c r="C24" s="30" t="s">
        <v>206</v>
      </c>
      <c r="D24" s="31" t="s">
        <v>183</v>
      </c>
      <c r="E24" s="32">
        <v>127426</v>
      </c>
      <c r="F24" s="45">
        <f t="shared" si="0"/>
        <v>1699.0133333333333</v>
      </c>
      <c r="G24" s="35" t="s">
        <v>0</v>
      </c>
      <c r="H24" s="26"/>
    </row>
    <row r="25" spans="1:8" s="148" customFormat="1" x14ac:dyDescent="0.25">
      <c r="A25" s="26"/>
      <c r="B25" s="29" t="s">
        <v>199</v>
      </c>
      <c r="C25" s="30" t="s">
        <v>206</v>
      </c>
      <c r="D25" s="31" t="s">
        <v>183</v>
      </c>
      <c r="E25" s="32">
        <v>597935</v>
      </c>
      <c r="F25" s="45">
        <f t="shared" si="0"/>
        <v>7972.4666666666662</v>
      </c>
      <c r="G25" s="35" t="s">
        <v>0</v>
      </c>
      <c r="H25" s="26"/>
    </row>
    <row r="26" spans="1:8" s="148" customFormat="1" x14ac:dyDescent="0.25">
      <c r="A26" s="26"/>
      <c r="B26" s="29" t="s">
        <v>186</v>
      </c>
      <c r="C26" s="30" t="s">
        <v>206</v>
      </c>
      <c r="D26" s="31" t="s">
        <v>183</v>
      </c>
      <c r="E26" s="32">
        <v>99365</v>
      </c>
      <c r="F26" s="45">
        <f t="shared" si="0"/>
        <v>1324.8666666666666</v>
      </c>
      <c r="G26" s="35" t="s">
        <v>0</v>
      </c>
      <c r="H26" s="26"/>
    </row>
    <row r="27" spans="1:8" s="148" customFormat="1" x14ac:dyDescent="0.25">
      <c r="A27" s="26"/>
      <c r="B27" s="29" t="s">
        <v>187</v>
      </c>
      <c r="C27" s="30" t="s">
        <v>206</v>
      </c>
      <c r="D27" s="31" t="s">
        <v>183</v>
      </c>
      <c r="E27" s="32">
        <v>62906</v>
      </c>
      <c r="F27" s="45">
        <f t="shared" si="0"/>
        <v>838.74666666666667</v>
      </c>
      <c r="G27" s="35" t="s">
        <v>0</v>
      </c>
      <c r="H27" s="26"/>
    </row>
    <row r="28" spans="1:8" s="148" customFormat="1" x14ac:dyDescent="0.25">
      <c r="A28" s="26"/>
      <c r="B28" s="29" t="s">
        <v>188</v>
      </c>
      <c r="C28" s="30" t="s">
        <v>206</v>
      </c>
      <c r="D28" s="31" t="s">
        <v>189</v>
      </c>
      <c r="E28" s="32">
        <v>1000000</v>
      </c>
      <c r="F28" s="45">
        <f t="shared" si="0"/>
        <v>100000</v>
      </c>
      <c r="G28" s="35" t="s">
        <v>0</v>
      </c>
      <c r="H28" s="26"/>
    </row>
    <row r="29" spans="1:8" s="148" customFormat="1" x14ac:dyDescent="0.25">
      <c r="A29" s="26"/>
      <c r="B29" s="29" t="s">
        <v>184</v>
      </c>
      <c r="C29" s="30" t="s">
        <v>206</v>
      </c>
      <c r="D29" s="31" t="s">
        <v>183</v>
      </c>
      <c r="E29" s="32">
        <v>6678</v>
      </c>
      <c r="F29" s="45">
        <f t="shared" si="0"/>
        <v>89.04</v>
      </c>
      <c r="G29" s="35" t="s">
        <v>0</v>
      </c>
      <c r="H29" s="26"/>
    </row>
    <row r="30" spans="1:8" s="148" customFormat="1" x14ac:dyDescent="0.25">
      <c r="A30" s="26"/>
      <c r="B30" s="29" t="s">
        <v>185</v>
      </c>
      <c r="C30" s="30" t="s">
        <v>206</v>
      </c>
      <c r="D30" s="31" t="s">
        <v>183</v>
      </c>
      <c r="E30" s="32">
        <v>152704</v>
      </c>
      <c r="F30" s="45">
        <f t="shared" si="0"/>
        <v>2036.0533333333333</v>
      </c>
      <c r="G30" s="35" t="s">
        <v>0</v>
      </c>
      <c r="H30" s="26"/>
    </row>
    <row r="31" spans="1:8" s="148" customFormat="1" x14ac:dyDescent="0.25">
      <c r="A31" s="26"/>
      <c r="B31" s="29" t="s">
        <v>198</v>
      </c>
      <c r="C31" s="30" t="s">
        <v>206</v>
      </c>
      <c r="D31" s="31" t="s">
        <v>183</v>
      </c>
      <c r="E31" s="32">
        <v>240618</v>
      </c>
      <c r="F31" s="45">
        <f t="shared" si="0"/>
        <v>3208.24</v>
      </c>
      <c r="G31" s="35" t="s">
        <v>0</v>
      </c>
      <c r="H31" s="26"/>
    </row>
    <row r="32" spans="1:8" s="148" customFormat="1" x14ac:dyDescent="0.25">
      <c r="A32" s="26"/>
      <c r="B32" s="29" t="s">
        <v>207</v>
      </c>
      <c r="C32" s="30" t="s">
        <v>206</v>
      </c>
      <c r="D32" s="31" t="s">
        <v>196</v>
      </c>
      <c r="E32" s="32">
        <v>175000</v>
      </c>
      <c r="F32" s="45">
        <f t="shared" si="0"/>
        <v>7000</v>
      </c>
      <c r="G32" s="35" t="s">
        <v>0</v>
      </c>
      <c r="H32" s="26"/>
    </row>
    <row r="33" spans="1:8" s="148" customFormat="1" x14ac:dyDescent="0.25">
      <c r="A33" s="26"/>
      <c r="B33" s="29" t="s">
        <v>208</v>
      </c>
      <c r="C33" s="30" t="s">
        <v>206</v>
      </c>
      <c r="D33" s="31" t="s">
        <v>209</v>
      </c>
      <c r="E33" s="32">
        <v>153367</v>
      </c>
      <c r="F33" s="45">
        <f t="shared" si="0"/>
        <v>10224.466666666667</v>
      </c>
      <c r="G33" s="35" t="s">
        <v>0</v>
      </c>
      <c r="H33" s="26"/>
    </row>
    <row r="34" spans="1:8" s="148" customFormat="1" x14ac:dyDescent="0.25">
      <c r="A34" s="26"/>
      <c r="B34" s="29" t="s">
        <v>210</v>
      </c>
      <c r="C34" s="30" t="s">
        <v>206</v>
      </c>
      <c r="D34" s="31" t="s">
        <v>189</v>
      </c>
      <c r="E34" s="32">
        <v>46633</v>
      </c>
      <c r="F34" s="45">
        <f t="shared" si="0"/>
        <v>4663.3</v>
      </c>
      <c r="G34" s="35" t="s">
        <v>0</v>
      </c>
      <c r="H34" s="26"/>
    </row>
    <row r="35" spans="1:8" s="148" customFormat="1" x14ac:dyDescent="0.25">
      <c r="A35" s="26"/>
      <c r="B35" s="109" t="s">
        <v>72</v>
      </c>
      <c r="C35" s="165"/>
      <c r="D35" s="166"/>
      <c r="E35" s="167"/>
      <c r="F35" s="46">
        <f>SUMIF(C8:C34,"2015",F8:F34)</f>
        <v>192944.05333333334</v>
      </c>
      <c r="G35" s="47" t="s">
        <v>0</v>
      </c>
      <c r="H35" s="26"/>
    </row>
    <row r="36" spans="1:8" s="148" customFormat="1" x14ac:dyDescent="0.25">
      <c r="A36" s="26"/>
      <c r="B36" s="107" t="s">
        <v>130</v>
      </c>
      <c r="C36" s="168"/>
      <c r="D36" s="169"/>
      <c r="E36" s="170"/>
      <c r="F36" s="46">
        <f>SUMIF(C8:C34,"2016",F8:F34)</f>
        <v>162687.76666666666</v>
      </c>
      <c r="G36" s="47" t="s">
        <v>0</v>
      </c>
      <c r="H36" s="26"/>
    </row>
    <row r="37" spans="1:8" s="148" customFormat="1" x14ac:dyDescent="0.25">
      <c r="A37" s="26"/>
      <c r="B37" s="50" t="s">
        <v>36</v>
      </c>
      <c r="C37" s="171"/>
      <c r="D37" s="172"/>
      <c r="E37" s="172"/>
      <c r="F37" s="48">
        <f>F35+F36</f>
        <v>355631.82</v>
      </c>
      <c r="G37" s="49" t="s">
        <v>0</v>
      </c>
      <c r="H37" s="26"/>
    </row>
    <row r="38" spans="1:8" s="148" customFormat="1" x14ac:dyDescent="0.25">
      <c r="A38" s="26"/>
      <c r="B38" s="26"/>
      <c r="C38" s="164"/>
      <c r="D38" s="26"/>
      <c r="E38" s="26"/>
      <c r="F38" s="26"/>
      <c r="G38" s="26"/>
      <c r="H38" s="26"/>
    </row>
    <row r="39" spans="1:8" s="148" customFormat="1" x14ac:dyDescent="0.25">
      <c r="A39" s="26"/>
      <c r="B39" s="26"/>
      <c r="C39" s="164"/>
      <c r="D39" s="26"/>
      <c r="E39" s="26"/>
      <c r="F39" s="26"/>
      <c r="G39" s="26"/>
      <c r="H39" s="26"/>
    </row>
    <row r="40" spans="1:8" s="148" customFormat="1" x14ac:dyDescent="0.25">
      <c r="A40" s="26"/>
      <c r="B40" s="26"/>
      <c r="C40" s="164"/>
      <c r="D40" s="26"/>
      <c r="E40" s="26"/>
      <c r="F40" s="173"/>
      <c r="G40" s="173"/>
      <c r="H40" s="26"/>
    </row>
    <row r="41" spans="1:8" s="148" customFormat="1" hidden="1" x14ac:dyDescent="0.25">
      <c r="C41" s="174"/>
    </row>
    <row r="42" spans="1:8" s="148" customFormat="1" hidden="1" x14ac:dyDescent="0.25">
      <c r="C42" s="174"/>
    </row>
    <row r="43" spans="1:8" s="148" customFormat="1" hidden="1" x14ac:dyDescent="0.25">
      <c r="C43" s="174"/>
    </row>
    <row r="44" spans="1:8" s="148" customFormat="1" hidden="1" x14ac:dyDescent="0.25">
      <c r="C44" s="174"/>
    </row>
    <row r="45" spans="1:8" s="148" customFormat="1" hidden="1" x14ac:dyDescent="0.25">
      <c r="C45" s="174"/>
    </row>
    <row r="46" spans="1:8" s="148" customFormat="1" hidden="1" x14ac:dyDescent="0.25">
      <c r="C46" s="174"/>
    </row>
    <row r="47" spans="1:8" s="148" customFormat="1" hidden="1" x14ac:dyDescent="0.25">
      <c r="C47" s="174"/>
    </row>
    <row r="48" spans="1:8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t="12" hidden="1" customHeight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s="148" customFormat="1" hidden="1" x14ac:dyDescent="0.25">
      <c r="C114" s="174"/>
    </row>
    <row r="115" spans="3:3" s="148" customFormat="1" hidden="1" x14ac:dyDescent="0.25">
      <c r="C115" s="174"/>
    </row>
    <row r="116" spans="3:3" s="148" customFormat="1" hidden="1" x14ac:dyDescent="0.25">
      <c r="C116" s="174"/>
    </row>
    <row r="117" spans="3:3" s="148" customFormat="1" hidden="1" x14ac:dyDescent="0.25">
      <c r="C117" s="174"/>
    </row>
    <row r="118" spans="3:3" s="148" customFormat="1" hidden="1" x14ac:dyDescent="0.25">
      <c r="C118" s="174"/>
    </row>
    <row r="119" spans="3:3" s="148" customFormat="1" hidden="1" x14ac:dyDescent="0.25">
      <c r="C119" s="174"/>
    </row>
    <row r="120" spans="3:3" s="148" customFormat="1" hidden="1" x14ac:dyDescent="0.25">
      <c r="C120" s="174"/>
    </row>
    <row r="121" spans="3:3" s="148" customFormat="1" hidden="1" x14ac:dyDescent="0.25">
      <c r="C121" s="174"/>
    </row>
    <row r="122" spans="3:3" s="148" customFormat="1" hidden="1" x14ac:dyDescent="0.25">
      <c r="C122" s="174"/>
    </row>
    <row r="123" spans="3:3" s="148" customFormat="1" hidden="1" x14ac:dyDescent="0.25">
      <c r="C123" s="174"/>
    </row>
    <row r="124" spans="3:3" s="148" customFormat="1" hidden="1" x14ac:dyDescent="0.25">
      <c r="C124" s="174"/>
    </row>
    <row r="125" spans="3:3" s="148" customFormat="1" hidden="1" x14ac:dyDescent="0.25">
      <c r="C125" s="174"/>
    </row>
    <row r="126" spans="3:3" s="148" customFormat="1" hidden="1" x14ac:dyDescent="0.25">
      <c r="C126" s="174"/>
    </row>
    <row r="127" spans="3:3" s="148" customFormat="1" hidden="1" x14ac:dyDescent="0.25">
      <c r="C127" s="174"/>
    </row>
    <row r="128" spans="3:3" s="148" customFormat="1" hidden="1" x14ac:dyDescent="0.25">
      <c r="C128" s="174"/>
    </row>
    <row r="129" spans="3:3" s="148" customFormat="1" hidden="1" x14ac:dyDescent="0.25">
      <c r="C129" s="174"/>
    </row>
    <row r="130" spans="3:3" s="148" customFormat="1" hidden="1" x14ac:dyDescent="0.25">
      <c r="C130" s="174"/>
    </row>
    <row r="131" spans="3:3" s="148" customFormat="1" hidden="1" x14ac:dyDescent="0.25">
      <c r="C131" s="174"/>
    </row>
    <row r="132" spans="3:3" s="148" customFormat="1" hidden="1" x14ac:dyDescent="0.25">
      <c r="C132" s="174"/>
    </row>
    <row r="133" spans="3:3" s="148" customFormat="1" hidden="1" x14ac:dyDescent="0.25">
      <c r="C133" s="174"/>
    </row>
    <row r="134" spans="3:3" s="148" customFormat="1" hidden="1" x14ac:dyDescent="0.25">
      <c r="C134" s="174"/>
    </row>
    <row r="135" spans="3:3" s="148" customFormat="1" hidden="1" x14ac:dyDescent="0.25">
      <c r="C135" s="174"/>
    </row>
    <row r="136" spans="3:3" s="148" customFormat="1" hidden="1" x14ac:dyDescent="0.25">
      <c r="C136" s="174"/>
    </row>
    <row r="137" spans="3:3" x14ac:dyDescent="0.25"/>
    <row r="138" spans="3:3" x14ac:dyDescent="0.25"/>
    <row r="139" spans="3:3" x14ac:dyDescent="0.25"/>
    <row r="140" spans="3:3" x14ac:dyDescent="0.25"/>
    <row r="141" spans="3:3" x14ac:dyDescent="0.25"/>
    <row r="142" spans="3:3" x14ac:dyDescent="0.25"/>
    <row r="143" spans="3:3" x14ac:dyDescent="0.25"/>
    <row r="144" spans="3:3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topLeftCell="A4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Morsø Forsyning AS</v>
      </c>
      <c r="B1" s="56"/>
      <c r="C1" s="56"/>
      <c r="D1" s="176"/>
      <c r="E1" s="56"/>
    </row>
    <row r="2" spans="1:5" x14ac:dyDescent="0.25">
      <c r="A2" s="220" t="str">
        <f>'1. Forside'!A2</f>
        <v>V134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119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139</v>
      </c>
      <c r="C6" s="178"/>
      <c r="D6" s="179"/>
      <c r="E6" s="56"/>
    </row>
    <row r="7" spans="1:5" x14ac:dyDescent="0.25">
      <c r="A7" s="56"/>
      <c r="B7" s="206" t="s">
        <v>13</v>
      </c>
      <c r="C7" s="51">
        <v>33000</v>
      </c>
      <c r="D7" s="181" t="s">
        <v>0</v>
      </c>
      <c r="E7" s="56"/>
    </row>
    <row r="8" spans="1:5" x14ac:dyDescent="0.25">
      <c r="A8" s="56"/>
      <c r="B8" s="54" t="s">
        <v>35</v>
      </c>
      <c r="C8" s="55">
        <f>SUM(C7:C7)</f>
        <v>33000</v>
      </c>
      <c r="D8" s="54" t="s">
        <v>0</v>
      </c>
      <c r="E8" s="56"/>
    </row>
    <row r="9" spans="1:5" x14ac:dyDescent="0.25">
      <c r="A9" s="56"/>
      <c r="B9" s="56"/>
      <c r="C9" s="56"/>
      <c r="D9" s="176"/>
      <c r="E9" s="56"/>
    </row>
    <row r="10" spans="1:5" x14ac:dyDescent="0.25">
      <c r="A10" s="56"/>
      <c r="B10" s="56"/>
      <c r="C10" s="56"/>
      <c r="D10" s="176"/>
      <c r="E10" s="56"/>
    </row>
    <row r="11" spans="1:5" ht="25.5" customHeight="1" x14ac:dyDescent="0.25">
      <c r="A11" s="56"/>
      <c r="B11" s="205" t="s">
        <v>176</v>
      </c>
      <c r="C11" s="178"/>
      <c r="D11" s="179"/>
      <c r="E11" s="56"/>
    </row>
    <row r="12" spans="1:5" x14ac:dyDescent="0.25">
      <c r="A12" s="56"/>
      <c r="B12" s="53" t="s">
        <v>216</v>
      </c>
      <c r="C12" s="180">
        <v>4395245</v>
      </c>
      <c r="D12" s="181" t="s">
        <v>0</v>
      </c>
      <c r="E12" s="56"/>
    </row>
    <row r="13" spans="1:5" x14ac:dyDescent="0.25">
      <c r="A13" s="56"/>
      <c r="B13" s="54" t="s">
        <v>35</v>
      </c>
      <c r="C13" s="55">
        <f>C12</f>
        <v>4395245</v>
      </c>
      <c r="D13" s="54" t="s">
        <v>0</v>
      </c>
      <c r="E13" s="56"/>
    </row>
    <row r="14" spans="1:5" x14ac:dyDescent="0.25">
      <c r="A14" s="56"/>
      <c r="B14" s="56"/>
      <c r="C14" s="56"/>
      <c r="D14" s="176"/>
      <c r="E14" s="56"/>
    </row>
    <row r="15" spans="1:5" x14ac:dyDescent="0.25">
      <c r="A15" s="56"/>
      <c r="B15" s="56"/>
      <c r="C15" s="56"/>
      <c r="D15" s="176"/>
      <c r="E15" s="56"/>
    </row>
    <row r="16" spans="1:5" ht="38.25" customHeight="1" x14ac:dyDescent="0.25">
      <c r="A16" s="56"/>
      <c r="B16" s="261" t="s">
        <v>140</v>
      </c>
      <c r="C16" s="262"/>
      <c r="D16" s="263"/>
      <c r="E16" s="56"/>
    </row>
    <row r="17" spans="1:5" x14ac:dyDescent="0.25">
      <c r="A17" s="56"/>
      <c r="B17" s="53" t="s">
        <v>70</v>
      </c>
      <c r="C17" s="51">
        <v>20000</v>
      </c>
      <c r="D17" s="181" t="s">
        <v>0</v>
      </c>
      <c r="E17" s="56"/>
    </row>
    <row r="18" spans="1:5" x14ac:dyDescent="0.25">
      <c r="A18" s="56"/>
      <c r="B18" s="53" t="s">
        <v>14</v>
      </c>
      <c r="C18" s="51">
        <v>15000</v>
      </c>
      <c r="D18" s="181" t="s">
        <v>0</v>
      </c>
      <c r="E18" s="56"/>
    </row>
    <row r="19" spans="1:5" x14ac:dyDescent="0.25">
      <c r="A19" s="56"/>
      <c r="B19" s="54" t="s">
        <v>35</v>
      </c>
      <c r="C19" s="55">
        <f>SUM(C17:C18)</f>
        <v>35000</v>
      </c>
      <c r="D19" s="54" t="s">
        <v>0</v>
      </c>
      <c r="E19" s="56"/>
    </row>
    <row r="20" spans="1:5" x14ac:dyDescent="0.25">
      <c r="A20" s="56"/>
      <c r="B20" s="56"/>
      <c r="C20" s="182"/>
      <c r="D20" s="183"/>
      <c r="E20" s="56"/>
    </row>
    <row r="21" spans="1:5" x14ac:dyDescent="0.25">
      <c r="A21" s="56"/>
      <c r="B21" s="56"/>
      <c r="C21" s="182"/>
      <c r="D21" s="183"/>
      <c r="E21" s="56"/>
    </row>
    <row r="22" spans="1:5" ht="42" customHeight="1" x14ac:dyDescent="0.25">
      <c r="A22" s="56"/>
      <c r="B22" s="264" t="s">
        <v>141</v>
      </c>
      <c r="C22" s="265"/>
      <c r="D22" s="266"/>
      <c r="E22" s="56"/>
    </row>
    <row r="23" spans="1:5" x14ac:dyDescent="0.25">
      <c r="A23" s="56"/>
      <c r="B23" s="108" t="s">
        <v>142</v>
      </c>
      <c r="C23" s="19">
        <v>3534767</v>
      </c>
      <c r="D23" s="58" t="s">
        <v>0</v>
      </c>
      <c r="E23" s="56"/>
    </row>
    <row r="24" spans="1:5" x14ac:dyDescent="0.25">
      <c r="A24" s="56"/>
      <c r="B24" s="108" t="s">
        <v>143</v>
      </c>
      <c r="C24" s="40">
        <v>3323600</v>
      </c>
      <c r="D24" s="58" t="s">
        <v>0</v>
      </c>
      <c r="E24" s="56"/>
    </row>
    <row r="25" spans="1:5" x14ac:dyDescent="0.25">
      <c r="A25" s="56"/>
      <c r="B25" s="28" t="s">
        <v>144</v>
      </c>
      <c r="C25" s="55">
        <f>C23-C24</f>
        <v>211167</v>
      </c>
      <c r="D25" s="28" t="s">
        <v>0</v>
      </c>
      <c r="E25" s="56"/>
    </row>
    <row r="26" spans="1:5" x14ac:dyDescent="0.25">
      <c r="A26" s="56"/>
      <c r="B26" s="56"/>
      <c r="C26" s="56"/>
      <c r="D26" s="176"/>
      <c r="E26" s="56"/>
    </row>
    <row r="27" spans="1:5" x14ac:dyDescent="0.25">
      <c r="A27" s="56"/>
      <c r="B27" s="56"/>
      <c r="C27" s="56"/>
      <c r="D27" s="176"/>
      <c r="E27" s="56"/>
    </row>
    <row r="28" spans="1:5" ht="14.45" x14ac:dyDescent="0.3">
      <c r="A28" s="56"/>
      <c r="B28" s="56"/>
      <c r="C28" s="56"/>
      <c r="D28" s="176"/>
      <c r="E28" s="56"/>
    </row>
    <row r="29" spans="1:5" hidden="1" x14ac:dyDescent="0.25"/>
    <row r="30" spans="1:5" hidden="1" x14ac:dyDescent="0.25"/>
    <row r="31" spans="1:5" hidden="1" x14ac:dyDescent="0.25"/>
    <row r="32" spans="1:5" hidden="1" x14ac:dyDescent="0.25">
      <c r="A32" s="185"/>
      <c r="B32" s="185"/>
      <c r="C32" s="185"/>
      <c r="D32" s="186"/>
      <c r="E32" s="185"/>
    </row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6:D16"/>
    <mergeCell ref="B22:D22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6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Morsø Forsyning AS</v>
      </c>
      <c r="B1" s="56"/>
      <c r="C1" s="56"/>
      <c r="D1" s="56"/>
      <c r="E1" s="56"/>
    </row>
    <row r="2" spans="1:5" x14ac:dyDescent="0.25">
      <c r="A2" s="220" t="str">
        <f>'1. Forside'!A2</f>
        <v>V134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118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145</v>
      </c>
      <c r="C6" s="178"/>
      <c r="D6" s="189"/>
      <c r="E6" s="56"/>
    </row>
    <row r="7" spans="1:5" x14ac:dyDescent="0.25">
      <c r="A7" s="56"/>
      <c r="B7" s="212" t="s">
        <v>211</v>
      </c>
      <c r="C7" s="51">
        <v>33000</v>
      </c>
      <c r="D7" s="190" t="s">
        <v>0</v>
      </c>
      <c r="E7" s="56"/>
    </row>
    <row r="8" spans="1:5" x14ac:dyDescent="0.25">
      <c r="A8" s="56"/>
      <c r="B8" s="212" t="s">
        <v>212</v>
      </c>
      <c r="C8" s="51">
        <v>180000</v>
      </c>
      <c r="D8" s="190" t="s">
        <v>0</v>
      </c>
      <c r="E8" s="56"/>
    </row>
    <row r="9" spans="1:5" x14ac:dyDescent="0.25">
      <c r="A9" s="56"/>
      <c r="B9" s="54" t="s">
        <v>36</v>
      </c>
      <c r="C9" s="55">
        <f>SUM(C7:C8)</f>
        <v>213000</v>
      </c>
      <c r="D9" s="191" t="s">
        <v>0</v>
      </c>
      <c r="E9" s="56"/>
    </row>
    <row r="10" spans="1:5" x14ac:dyDescent="0.25">
      <c r="A10" s="56"/>
      <c r="B10" s="56"/>
      <c r="C10" s="182"/>
      <c r="D10" s="56"/>
      <c r="E10" s="56"/>
    </row>
    <row r="11" spans="1:5" x14ac:dyDescent="0.25">
      <c r="A11" s="56"/>
      <c r="B11" s="56"/>
      <c r="C11" s="182"/>
      <c r="D11" s="56"/>
      <c r="E11" s="56"/>
    </row>
    <row r="12" spans="1:5" ht="27.2" customHeight="1" x14ac:dyDescent="0.25">
      <c r="A12" s="56"/>
      <c r="B12" s="20" t="s">
        <v>146</v>
      </c>
      <c r="C12" s="192"/>
      <c r="D12" s="189"/>
      <c r="E12" s="56"/>
    </row>
    <row r="13" spans="1:5" ht="16.7" customHeight="1" x14ac:dyDescent="0.25">
      <c r="A13" s="56"/>
      <c r="B13" s="108" t="s">
        <v>147</v>
      </c>
      <c r="C13" s="19">
        <v>602661</v>
      </c>
      <c r="D13" s="151" t="s">
        <v>0</v>
      </c>
      <c r="E13" s="56"/>
    </row>
    <row r="14" spans="1:5" ht="16.7" customHeight="1" x14ac:dyDescent="0.25">
      <c r="A14" s="56"/>
      <c r="B14" s="108" t="s">
        <v>148</v>
      </c>
      <c r="C14" s="40">
        <v>586320</v>
      </c>
      <c r="D14" s="151" t="s">
        <v>0</v>
      </c>
      <c r="E14" s="56"/>
    </row>
    <row r="15" spans="1:5" x14ac:dyDescent="0.25">
      <c r="A15" s="56"/>
      <c r="B15" s="28" t="s">
        <v>149</v>
      </c>
      <c r="C15" s="55">
        <f>C13-C14</f>
        <v>16341</v>
      </c>
      <c r="D15" s="153" t="s">
        <v>0</v>
      </c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x14ac:dyDescent="0.25">
      <c r="A18" s="56"/>
      <c r="B18" s="193"/>
      <c r="C18" s="56"/>
      <c r="D18" s="56"/>
      <c r="E18" s="56"/>
    </row>
    <row r="19" spans="1:5" ht="15.75" hidden="1" x14ac:dyDescent="0.25">
      <c r="B19" s="194"/>
      <c r="E19" s="195"/>
    </row>
    <row r="20" spans="1:5" ht="15.75" hidden="1" x14ac:dyDescent="0.25">
      <c r="B20" s="195"/>
      <c r="C20" s="195"/>
    </row>
    <row r="21" spans="1:5" ht="15.75" hidden="1" x14ac:dyDescent="0.25">
      <c r="B21" s="195"/>
      <c r="E21" s="195"/>
    </row>
    <row r="22" spans="1:5" ht="15.75" hidden="1" x14ac:dyDescent="0.25">
      <c r="B22" s="195"/>
      <c r="D22" s="195"/>
    </row>
    <row r="23" spans="1:5" ht="15.75" hidden="1" x14ac:dyDescent="0.25">
      <c r="B23" s="195"/>
      <c r="C23" s="195"/>
    </row>
    <row r="24" spans="1:5" ht="15.75" hidden="1" x14ac:dyDescent="0.25">
      <c r="B24" s="195"/>
      <c r="C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5"/>
      <c r="D27" s="195"/>
    </row>
    <row r="28" spans="1:5" ht="15.75" hidden="1" x14ac:dyDescent="0.25">
      <c r="B28" s="194"/>
      <c r="C28" s="194"/>
    </row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idden="1" x14ac:dyDescent="0.25"/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5"/>
    </row>
    <row r="63" spans="2:2" ht="15.75" hidden="1" x14ac:dyDescent="0.25">
      <c r="B63" s="194"/>
    </row>
    <row r="64" spans="2:2" hidden="1" x14ac:dyDescent="0.25"/>
    <row r="65" spans="1:5" hidden="1" x14ac:dyDescent="0.25"/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>
      <c r="A72" s="185"/>
      <c r="B72" s="185"/>
      <c r="C72" s="185"/>
      <c r="D72" s="185"/>
      <c r="E72" s="185"/>
    </row>
    <row r="73" spans="1:5" hidden="1" x14ac:dyDescent="0.25"/>
    <row r="74" spans="1:5" hidden="1" x14ac:dyDescent="0.25"/>
    <row r="75" spans="1:5" hidden="1" x14ac:dyDescent="0.25"/>
    <row r="76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Morsø Forsyning AS</v>
      </c>
      <c r="B1" s="26"/>
      <c r="C1" s="26"/>
      <c r="D1" s="26"/>
      <c r="E1" s="26"/>
    </row>
    <row r="2" spans="1:5" x14ac:dyDescent="0.25">
      <c r="A2" s="221" t="str">
        <f>'1. Forside'!A2</f>
        <v>V134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177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150</v>
      </c>
      <c r="C6" s="197"/>
      <c r="D6" s="198"/>
      <c r="E6" s="26"/>
    </row>
    <row r="7" spans="1:5" x14ac:dyDescent="0.25">
      <c r="A7" s="26"/>
      <c r="B7" s="110" t="s">
        <v>151</v>
      </c>
      <c r="C7" s="51">
        <v>50000</v>
      </c>
      <c r="D7" s="190" t="s">
        <v>0</v>
      </c>
      <c r="E7" s="26"/>
    </row>
    <row r="8" spans="1:5" x14ac:dyDescent="0.25">
      <c r="A8" s="26"/>
      <c r="B8" s="110" t="s">
        <v>152</v>
      </c>
      <c r="C8" s="51">
        <v>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50000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156</v>
      </c>
      <c r="C12" s="199"/>
      <c r="D12" s="198"/>
      <c r="E12" s="26"/>
    </row>
    <row r="13" spans="1:5" x14ac:dyDescent="0.25">
      <c r="A13" s="26"/>
      <c r="B13" s="108" t="s">
        <v>153</v>
      </c>
      <c r="C13" s="19">
        <v>8430</v>
      </c>
      <c r="D13" s="151" t="s">
        <v>0</v>
      </c>
      <c r="E13" s="26"/>
    </row>
    <row r="14" spans="1:5" x14ac:dyDescent="0.25">
      <c r="A14" s="26"/>
      <c r="B14" s="108" t="s">
        <v>154</v>
      </c>
      <c r="C14" s="40">
        <v>34000</v>
      </c>
      <c r="D14" s="151" t="s">
        <v>0</v>
      </c>
      <c r="E14" s="26"/>
    </row>
    <row r="15" spans="1:5" x14ac:dyDescent="0.25">
      <c r="A15" s="26"/>
      <c r="B15" s="28" t="s">
        <v>155</v>
      </c>
      <c r="C15" s="55">
        <f>C13-C14</f>
        <v>-25570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Morsø Forsyning AS</v>
      </c>
      <c r="B1" s="26"/>
      <c r="C1" s="26"/>
      <c r="D1" s="26"/>
      <c r="E1" s="26"/>
    </row>
    <row r="2" spans="1:5" x14ac:dyDescent="0.25">
      <c r="A2" s="221" t="str">
        <f>'1. Forside'!A2</f>
        <v>V134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178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-1452020</v>
      </c>
      <c r="D7" s="190" t="s">
        <v>0</v>
      </c>
      <c r="E7" s="26"/>
    </row>
    <row r="8" spans="1:5" x14ac:dyDescent="0.25">
      <c r="A8" s="26"/>
      <c r="B8" s="111" t="s">
        <v>157</v>
      </c>
      <c r="C8" s="51">
        <v>-1149304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-302716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1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-302716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2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Morsø Forsyning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V134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179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11524840.021323949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158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2581917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159</v>
      </c>
      <c r="C10" s="14">
        <v>252019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160</v>
      </c>
      <c r="C11" s="14">
        <v>-194546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161</v>
      </c>
      <c r="C12" s="14">
        <v>428667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3068057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66878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66878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0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-1483179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-1483179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1651756</v>
      </c>
      <c r="D27" s="79" t="s">
        <v>0</v>
      </c>
      <c r="E27" s="10">
        <f>IF(C27&lt;0,0,-C27)</f>
        <v>-1651756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162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162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8400258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8400258</v>
      </c>
      <c r="D36" s="79" t="s">
        <v>0</v>
      </c>
      <c r="E36" s="10">
        <f>-C36</f>
        <v>-8400258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1472826.0213239491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Morsø Forsyning AS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180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1201663</v>
      </c>
      <c r="D7" s="222" t="s">
        <v>0</v>
      </c>
      <c r="E7" s="223">
        <v>1267970</v>
      </c>
      <c r="F7" s="222" t="s">
        <v>0</v>
      </c>
      <c r="G7" s="223">
        <v>1615972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733090</v>
      </c>
      <c r="D8" s="222" t="s">
        <v>0</v>
      </c>
      <c r="E8" s="224">
        <v>0</v>
      </c>
      <c r="F8" s="222" t="s">
        <v>0</v>
      </c>
      <c r="G8" s="224">
        <v>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/>
      <c r="D10" s="222" t="s">
        <v>0</v>
      </c>
      <c r="E10" s="61"/>
      <c r="F10" s="222" t="s">
        <v>0</v>
      </c>
      <c r="G10" s="61"/>
      <c r="H10" s="222" t="s">
        <v>0</v>
      </c>
      <c r="I10" s="61"/>
      <c r="J10" s="222" t="s">
        <v>0</v>
      </c>
      <c r="K10" s="225">
        <f>IF(C11&gt;SUM(E8:I9),C11-SUM(E8:I9),0)*-1</f>
        <v>-468573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468573</v>
      </c>
      <c r="D11" s="226" t="s">
        <v>0</v>
      </c>
      <c r="E11" s="55">
        <f>C11+E7-E8-E9</f>
        <v>1736543</v>
      </c>
      <c r="F11" s="226" t="s">
        <v>0</v>
      </c>
      <c r="G11" s="55">
        <f>E11+G7-G8-G9</f>
        <v>3352515</v>
      </c>
      <c r="H11" s="226" t="s">
        <v>0</v>
      </c>
      <c r="I11" s="55">
        <f>G11+I7-I8-I9</f>
        <v>3352515</v>
      </c>
      <c r="J11" s="226" t="s">
        <v>0</v>
      </c>
      <c r="K11" s="55">
        <f>K7-K8-K9+K10+I11</f>
        <v>2883942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Kirstine Sewohl (KFST)</cp:lastModifiedBy>
  <cp:lastPrinted>2015-05-11T13:46:52Z</cp:lastPrinted>
  <dcterms:created xsi:type="dcterms:W3CDTF">2014-01-17T08:54:17Z</dcterms:created>
  <dcterms:modified xsi:type="dcterms:W3CDTF">2015-09-24T14:21:51Z</dcterms:modified>
</cp:coreProperties>
</file>