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3. Kontrol med indtægtsrammen" sheetId="19" r:id="rId12"/>
    <sheet name="14. EEG" sheetId="17" r:id="rId13"/>
  </sheets>
  <calcPr calcId="145621"/>
</workbook>
</file>

<file path=xl/calcChain.xml><?xml version="1.0" encoding="utf-8"?>
<calcChain xmlns="http://schemas.openxmlformats.org/spreadsheetml/2006/main">
  <c r="C26" i="19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C9" i="4" l="1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F31" i="7" l="1"/>
  <c r="C17" i="19" l="1"/>
  <c r="A2" i="15" l="1"/>
  <c r="A2" i="16"/>
  <c r="A1" i="16"/>
  <c r="A1" i="4"/>
  <c r="A1" i="7"/>
  <c r="A1" i="17"/>
  <c r="A1" i="11"/>
  <c r="A1" i="2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C9" i="9" l="1"/>
  <c r="C15" i="8" s="1"/>
  <c r="C15" i="3"/>
  <c r="C22" i="8" s="1"/>
  <c r="C14" i="16"/>
  <c r="C8" i="8" s="1"/>
  <c r="C12" i="8"/>
  <c r="E29" i="19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8" i="2" l="1"/>
  <c r="F19" i="2"/>
  <c r="F20" i="2"/>
  <c r="E31" i="8" l="1"/>
  <c r="F8" i="2" l="1"/>
  <c r="F8" i="7"/>
  <c r="F30" i="7" s="1"/>
  <c r="F21" i="2" l="1"/>
  <c r="C9" i="10" s="1"/>
  <c r="C15" i="11" l="1"/>
  <c r="C28" i="8" s="1"/>
  <c r="C15" i="4"/>
  <c r="C26" i="8" s="1"/>
  <c r="C27" i="3"/>
  <c r="C24" i="8" s="1"/>
  <c r="F32" i="7"/>
  <c r="C18" i="8" s="1"/>
  <c r="C21" i="3"/>
  <c r="C23" i="8" s="1"/>
  <c r="C10" i="3"/>
  <c r="C21" i="8" s="1"/>
  <c r="C10" i="10"/>
  <c r="C17" i="8" s="1"/>
  <c r="F23" i="2"/>
  <c r="C16" i="8" s="1"/>
  <c r="C19" i="8" l="1"/>
  <c r="E19" i="8" s="1"/>
  <c r="A1" i="8"/>
  <c r="C25" i="8" l="1"/>
  <c r="C29" i="8" s="1"/>
  <c r="E29" i="8" s="1"/>
  <c r="E35" i="8" s="1"/>
  <c r="E38" i="8" l="1"/>
  <c r="E37" i="8"/>
</calcChain>
</file>

<file path=xl/sharedStrings.xml><?xml version="1.0" encoding="utf-8"?>
<sst xmlns="http://schemas.openxmlformats.org/spreadsheetml/2006/main" count="475" uniqueCount="219">
  <si>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</si>
  <si>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</si>
  <si>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</si>
  <si>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</si>
  <si>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</si>
  <si>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</si>
  <si>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</si>
  <si>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</si>
  <si>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</si>
  <si>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</si>
  <si>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</si>
  <si>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</si>
  <si>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</si>
  <si>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</si>
  <si>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</si>
  <si>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</si>
  <si>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</si>
  <si>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</si>
  <si>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</si>
  <si>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</si>
  <si>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</si>
  <si>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</si>
  <si>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</si>
  <si>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</si>
  <si>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</si>
  <si>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</si>
  <si>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</si>
  <si>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</si>
  <si>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</si>
  <si>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</si>
  <si>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</si>
  <si>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</si>
  <si>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</si>
  <si>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</si>
  <si>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</si>
  <si>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</si>
  <si>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</si>
  <si>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</si>
  <si>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</si>
  <si>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</si>
  <si>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</si>
  <si>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</si>
  <si>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</si>
  <si>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</si>
  <si>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</si>
  <si>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</si>
  <si>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</si>
  <si>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</si>
  <si>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</si>
  <si>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</si>
  <si>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</si>
  <si>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</si>
  <si>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</si>
  <si>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</si>
  <si>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</si>
  <si>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</si>
  <si>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</si>
  <si>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</si>
  <si>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</si>
  <si>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</si>
  <si>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</si>
  <si>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</si>
  <si>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</si>
  <si>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</si>
  <si>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</si>
  <si>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</si>
  <si>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</si>
  <si>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</si>
  <si>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</si>
  <si>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</si>
  <si>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</si>
  <si>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</si>
  <si>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</si>
  <si>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</si>
  <si>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</si>
  <si>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</si>
  <si>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</si>
  <si>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</si>
  <si>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</si>
  <si>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</si>
  <si>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</si>
  <si>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</si>
  <si>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</si>
  <si>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</si>
  <si>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</si>
  <si>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</si>
  <si>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</si>
  <si>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</si>
  <si>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</si>
  <si>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</si>
  <si>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</si>
  <si>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</si>
  <si>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</si>
  <si>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</si>
  <si>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</si>
  <si>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</si>
  <si>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</si>
  <si>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</si>
  <si>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</si>
  <si>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</si>
  <si>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</si>
  <si>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</si>
  <si>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</si>
  <si>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</si>
  <si>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</si>
  <si>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</si>
  <si>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</si>
  <si>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</si>
  <si>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</si>
  <si>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</si>
  <si>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</si>
  <si>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</si>
  <si>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</si>
  <si>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</si>
  <si>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</si>
  <si>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</si>
  <si>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</si>
  <si>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</si>
  <si>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</si>
  <si>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</si>
  <si>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</si>
  <si>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</si>
  <si>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</si>
  <si>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</si>
  <si>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</si>
  <si>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</si>
  <si>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</si>
  <si>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</si>
  <si>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</si>
  <si>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</si>
  <si>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</si>
  <si>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</si>
  <si>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</si>
  <si>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</si>
  <si>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</si>
  <si>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</si>
  <si>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</si>
  <si>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</si>
  <si>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</si>
  <si>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</si>
  <si>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</si>
  <si>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</si>
  <si>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</si>
  <si>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</si>
  <si>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</si>
  <si>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</si>
  <si>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</si>
  <si>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</si>
  <si>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</si>
  <si>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</si>
  <si>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</si>
  <si>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</si>
  <si>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</si>
  <si>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</si>
  <si>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</si>
  <si>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</si>
  <si>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</si>
  <si>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</si>
  <si>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</si>
  <si>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</si>
  <si>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</si>
  <si>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</si>
  <si>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</si>
  <si>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</si>
  <si>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</si>
  <si>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</si>
  <si>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</si>
  <si>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</si>
  <si>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</si>
  <si>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</si>
  <si>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</si>
  <si>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</si>
  <si>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</si>
  <si>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</si>
  <si>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</si>
  <si>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</si>
  <si>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</si>
  <si>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Beluftningsanlæg, iltningstrappe, Mek./EL</t>
  </si>
  <si>
    <t>25</t>
  </si>
  <si>
    <t>Etageareal vandbehandlingsbygning</t>
  </si>
  <si>
    <t>75</t>
  </si>
  <si>
    <t>Sikring (terror, hærværk), Mek./EL</t>
  </si>
  <si>
    <t>Sikring, mindre avanceret (hegne, porte), Mek./EL</t>
  </si>
  <si>
    <t>Ledningsnet ≤ Ø50 mm</t>
  </si>
  <si>
    <t>Ø 50mm &lt; Ledningsnet ≤ Ø110 mm</t>
  </si>
  <si>
    <t>Ø110 mm &lt; Ledningsnet ≤ Ø 250 mm</t>
  </si>
  <si>
    <t>Inspektionsbrønd, Konstruktioner</t>
  </si>
  <si>
    <t>50</t>
  </si>
  <si>
    <t>Ventiler på ledningsnet ≤ Ø50 mm</t>
  </si>
  <si>
    <t>Ventiler på Ø 50mm &lt; Ledningsnet ≤ Ø110 mm</t>
  </si>
  <si>
    <t>Ventiler på Ø110 mm &lt; Ledningsnet ≤ Ø 250 mm</t>
  </si>
  <si>
    <t>Køretøjer, entreprenørmaskiner</t>
  </si>
  <si>
    <t>5</t>
  </si>
  <si>
    <t>Dokumenteret Drikkevandssikkerhed</t>
  </si>
  <si>
    <t>Fjernaflæsere af målere</t>
  </si>
  <si>
    <t>2015</t>
  </si>
  <si>
    <t>Råvandsstation komplet montering og boringshus/tørbrønd</t>
  </si>
  <si>
    <t>Instrumenter (flowmåler+tryk transducer+alarmer)</t>
  </si>
  <si>
    <t>10</t>
  </si>
  <si>
    <t>Pumpe inkl. stigrør og forerørsforsejlinger mv.</t>
  </si>
  <si>
    <t>15</t>
  </si>
  <si>
    <t>Elanlæg</t>
  </si>
  <si>
    <t>20</t>
  </si>
  <si>
    <t>SRO anlæg</t>
  </si>
  <si>
    <t>Skyllevand-/slamhåndteringsanlæg - lukkede betonbeholdere</t>
  </si>
  <si>
    <t>Skyllevandsbehandling, inkl. UV-filter mv., Mek./EL</t>
  </si>
  <si>
    <t>Stik på ledningsnet, Konstruktioner</t>
  </si>
  <si>
    <t>Afregningsmålere, elektroniske ≤ Ø 110mm (Qn 10)</t>
  </si>
  <si>
    <t>SRO-brønd/kvarterbrønd/sektionsbrønd, Konstruktioner</t>
  </si>
  <si>
    <t>SRO-brønd/kvarterbrønd/sektionsbrønd, Mek./EL</t>
  </si>
  <si>
    <t>SRO-brønd/kvarterbrønd/sektionsbrønd, SRO</t>
  </si>
  <si>
    <t>2016</t>
  </si>
  <si>
    <t>Ejendomsskatter</t>
  </si>
  <si>
    <t>Selskabsskatter</t>
  </si>
  <si>
    <t>Tillæg for afgift for ledningsført vand i 2016</t>
  </si>
  <si>
    <t>Afgift for ledningsført vand</t>
  </si>
  <si>
    <t>NFS Vand AS</t>
  </si>
  <si>
    <t>V136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</si>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</sst>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1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7" customWidth="1"/>
    <col min="3" max="3" width="12.28515625" style="117" customWidth="1"/>
    <col min="4" max="4" width="9.140625" style="117" customWidth="1"/>
    <col min="5" max="5" width="9.5703125" style="117" customWidth="1"/>
    <col min="6" max="6" width="16.28515625" style="117" customWidth="1"/>
    <col min="7" max="7" width="5.7109375" style="117" customWidth="1"/>
    <col min="8" max="8" width="5.85546875" style="117" customWidth="1"/>
    <col min="9" max="9" width="9.140625" style="117" customWidth="1"/>
    <col min="10" max="22" width="0" style="117" hidden="1" customWidth="1"/>
    <col min="23" max="16384" width="9.140625" style="117" hidden="1"/>
  </cols>
  <sheetData>
    <row r="1" spans="1:9" ht="15" customHeight="1" x14ac:dyDescent="0.25">
      <c r="A1" s="213" t="s">
        <v>216</v>
      </c>
      <c r="B1" s="116"/>
      <c r="C1" s="116"/>
      <c r="D1" s="116"/>
      <c r="E1" s="116"/>
      <c r="F1" s="116"/>
      <c r="G1" s="116"/>
      <c r="H1" s="116"/>
      <c r="I1" s="116"/>
    </row>
    <row r="2" spans="1:9" x14ac:dyDescent="0.25">
      <c r="A2" s="213" t="s">
        <v>217</v>
      </c>
      <c r="B2" s="116"/>
      <c r="C2" s="116"/>
      <c r="D2" s="116"/>
      <c r="E2" s="116"/>
      <c r="F2" s="116"/>
      <c r="G2" s="116"/>
      <c r="H2" s="116"/>
      <c r="I2" s="116"/>
    </row>
    <row r="3" spans="1:9" x14ac:dyDescent="0.25">
      <c r="A3" s="116"/>
      <c r="B3" s="116"/>
      <c r="C3" s="116"/>
      <c r="D3" s="116"/>
      <c r="E3" s="116"/>
      <c r="F3" s="116"/>
      <c r="G3" s="116"/>
      <c r="H3" s="116"/>
      <c r="I3" s="116"/>
    </row>
    <row r="4" spans="1:9" x14ac:dyDescent="0.25">
      <c r="A4" s="116"/>
      <c r="B4" s="116"/>
      <c r="C4" s="116"/>
      <c r="D4" s="116"/>
      <c r="E4" s="116"/>
      <c r="F4" s="116"/>
      <c r="G4" s="116"/>
      <c r="H4" s="116"/>
      <c r="I4" s="116"/>
    </row>
    <row r="5" spans="1:9" x14ac:dyDescent="0.25">
      <c r="A5" s="116"/>
      <c r="B5" s="116"/>
      <c r="C5" s="116"/>
      <c r="D5" s="116"/>
      <c r="E5" s="116"/>
      <c r="F5" s="116"/>
      <c r="G5" s="116"/>
      <c r="H5" s="116"/>
      <c r="I5" s="116"/>
    </row>
    <row r="6" spans="1:9" x14ac:dyDescent="0.25">
      <c r="A6" s="116"/>
      <c r="B6" s="116"/>
      <c r="C6" s="116"/>
      <c r="D6" s="116"/>
      <c r="E6" s="116"/>
      <c r="F6" s="116"/>
      <c r="G6" s="116"/>
      <c r="H6" s="116"/>
      <c r="I6" s="116"/>
    </row>
    <row r="7" spans="1:9" x14ac:dyDescent="0.25">
      <c r="A7" s="116"/>
      <c r="B7" s="116"/>
      <c r="C7" s="116"/>
      <c r="D7" s="116"/>
      <c r="E7" s="116"/>
      <c r="F7" s="116"/>
      <c r="G7" s="116"/>
      <c r="H7" s="116"/>
      <c r="I7" s="116"/>
    </row>
    <row r="8" spans="1:9" ht="35.25" x14ac:dyDescent="0.5">
      <c r="A8" s="118"/>
      <c r="B8" s="118"/>
      <c r="C8" s="118"/>
      <c r="D8" s="221" t="s">
        <v>54</v>
      </c>
      <c r="E8" s="221"/>
      <c r="F8" s="221"/>
      <c r="G8" s="118"/>
      <c r="H8" s="118"/>
      <c r="I8" s="118"/>
    </row>
    <row r="9" spans="1:9" x14ac:dyDescent="0.25">
      <c r="A9" s="116"/>
      <c r="B9" s="116"/>
      <c r="C9" s="116"/>
      <c r="D9" s="232" t="s">
        <v>102</v>
      </c>
      <c r="E9" s="232"/>
      <c r="F9" s="232"/>
      <c r="G9" s="116"/>
      <c r="H9" s="116"/>
      <c r="I9" s="116"/>
    </row>
    <row r="10" spans="1:9" ht="15.75" x14ac:dyDescent="0.25">
      <c r="A10" s="116"/>
      <c r="B10" s="116"/>
      <c r="C10" s="116"/>
      <c r="D10" s="116"/>
      <c r="E10" s="119"/>
      <c r="F10" s="116"/>
      <c r="G10" s="116"/>
      <c r="H10" s="116"/>
      <c r="I10" s="116"/>
    </row>
    <row r="11" spans="1:9" x14ac:dyDescent="0.25">
      <c r="A11" s="116"/>
      <c r="B11" s="116"/>
      <c r="C11" s="116"/>
      <c r="D11" s="116"/>
      <c r="E11" s="116"/>
      <c r="F11" s="116"/>
      <c r="G11" s="116"/>
      <c r="H11" s="116"/>
      <c r="I11" s="116"/>
    </row>
    <row r="12" spans="1:9" x14ac:dyDescent="0.25">
      <c r="A12" s="116"/>
      <c r="B12" s="116"/>
      <c r="C12" s="116"/>
      <c r="D12" s="116"/>
      <c r="E12" s="116"/>
      <c r="F12" s="116"/>
      <c r="G12" s="116"/>
      <c r="H12" s="116"/>
      <c r="I12" s="116"/>
    </row>
    <row r="13" spans="1:9" x14ac:dyDescent="0.25">
      <c r="A13" s="116"/>
      <c r="B13" s="116"/>
      <c r="C13" s="116"/>
      <c r="D13" s="222" t="s">
        <v>55</v>
      </c>
      <c r="E13" s="222"/>
      <c r="F13" s="222"/>
      <c r="G13" s="116"/>
      <c r="H13" s="116"/>
      <c r="I13" s="116"/>
    </row>
    <row r="14" spans="1:9" x14ac:dyDescent="0.25">
      <c r="A14" s="116"/>
      <c r="B14" s="116"/>
      <c r="C14" s="116"/>
      <c r="D14" s="116"/>
      <c r="E14" s="116"/>
      <c r="F14" s="116"/>
      <c r="G14" s="116"/>
      <c r="H14" s="116"/>
      <c r="I14" s="116"/>
    </row>
    <row r="15" spans="1:9" x14ac:dyDescent="0.25">
      <c r="A15" s="116"/>
      <c r="B15" s="116"/>
      <c r="C15" s="116"/>
      <c r="D15" s="116"/>
      <c r="E15" s="120"/>
      <c r="F15" s="116"/>
      <c r="G15" s="116"/>
      <c r="H15" s="116"/>
      <c r="I15" s="116"/>
    </row>
    <row r="16" spans="1:9" x14ac:dyDescent="0.25">
      <c r="A16" s="116"/>
      <c r="B16" s="116"/>
      <c r="C16" s="121" t="s">
        <v>71</v>
      </c>
      <c r="D16" s="223" t="s">
        <v>56</v>
      </c>
      <c r="E16" s="224"/>
      <c r="F16" s="225"/>
      <c r="G16" s="121"/>
      <c r="H16" s="116"/>
      <c r="I16" s="116"/>
    </row>
    <row r="17" spans="1:9" x14ac:dyDescent="0.25">
      <c r="A17" s="116"/>
      <c r="B17" s="116"/>
      <c r="C17" s="121" t="s">
        <v>72</v>
      </c>
      <c r="D17" s="226" t="s">
        <v>2</v>
      </c>
      <c r="E17" s="227"/>
      <c r="F17" s="228"/>
      <c r="G17" s="121"/>
      <c r="H17" s="116"/>
      <c r="I17" s="116"/>
    </row>
    <row r="18" spans="1:9" x14ac:dyDescent="0.25">
      <c r="A18" s="116"/>
      <c r="B18" s="116"/>
      <c r="C18" s="121" t="s">
        <v>73</v>
      </c>
      <c r="D18" s="226" t="s">
        <v>124</v>
      </c>
      <c r="E18" s="227"/>
      <c r="F18" s="228"/>
      <c r="G18" s="121"/>
      <c r="H18" s="116"/>
      <c r="I18" s="116"/>
    </row>
    <row r="19" spans="1:9" x14ac:dyDescent="0.25">
      <c r="A19" s="116"/>
      <c r="B19" s="116"/>
      <c r="C19" s="121" t="s">
        <v>74</v>
      </c>
      <c r="D19" s="229" t="s">
        <v>41</v>
      </c>
      <c r="E19" s="230"/>
      <c r="F19" s="231"/>
      <c r="G19" s="121"/>
      <c r="H19" s="116"/>
      <c r="I19" s="116"/>
    </row>
    <row r="20" spans="1:9" x14ac:dyDescent="0.25">
      <c r="A20" s="116"/>
      <c r="B20" s="116"/>
      <c r="C20" s="121" t="s">
        <v>75</v>
      </c>
      <c r="D20" s="229" t="s">
        <v>57</v>
      </c>
      <c r="E20" s="230"/>
      <c r="F20" s="231"/>
      <c r="G20" s="121"/>
      <c r="H20" s="116"/>
      <c r="I20" s="116"/>
    </row>
    <row r="21" spans="1:9" x14ac:dyDescent="0.25">
      <c r="A21" s="116"/>
      <c r="B21" s="116"/>
      <c r="C21" s="121" t="s">
        <v>76</v>
      </c>
      <c r="D21" s="229" t="s">
        <v>83</v>
      </c>
      <c r="E21" s="230"/>
      <c r="F21" s="231"/>
      <c r="G21" s="121"/>
      <c r="H21" s="116"/>
      <c r="I21" s="116"/>
    </row>
    <row r="22" spans="1:9" x14ac:dyDescent="0.25">
      <c r="A22" s="116"/>
      <c r="B22" s="116"/>
      <c r="C22" s="121" t="s">
        <v>77</v>
      </c>
      <c r="D22" s="229" t="s">
        <v>58</v>
      </c>
      <c r="E22" s="230"/>
      <c r="F22" s="231"/>
      <c r="G22" s="121"/>
      <c r="H22" s="116"/>
      <c r="I22" s="116"/>
    </row>
    <row r="23" spans="1:9" x14ac:dyDescent="0.25">
      <c r="A23" s="116"/>
      <c r="B23" s="116"/>
      <c r="C23" s="121" t="s">
        <v>78</v>
      </c>
      <c r="D23" s="248" t="s">
        <v>39</v>
      </c>
      <c r="E23" s="249"/>
      <c r="F23" s="250"/>
      <c r="G23" s="121"/>
      <c r="H23" s="116"/>
      <c r="I23" s="116"/>
    </row>
    <row r="24" spans="1:9" x14ac:dyDescent="0.25">
      <c r="A24" s="116"/>
      <c r="B24" s="116"/>
      <c r="C24" s="121" t="s">
        <v>79</v>
      </c>
      <c r="D24" s="245" t="s">
        <v>59</v>
      </c>
      <c r="E24" s="246"/>
      <c r="F24" s="247"/>
      <c r="G24" s="121"/>
      <c r="H24" s="116"/>
      <c r="I24" s="116"/>
    </row>
    <row r="25" spans="1:9" x14ac:dyDescent="0.25">
      <c r="A25" s="116"/>
      <c r="B25" s="116"/>
      <c r="C25" s="121" t="s">
        <v>80</v>
      </c>
      <c r="D25" s="242" t="s">
        <v>40</v>
      </c>
      <c r="E25" s="243"/>
      <c r="F25" s="244"/>
      <c r="G25" s="121"/>
      <c r="H25" s="116"/>
      <c r="I25" s="116"/>
    </row>
    <row r="26" spans="1:9" x14ac:dyDescent="0.25">
      <c r="A26" s="116"/>
      <c r="B26" s="116"/>
      <c r="C26" s="121" t="s">
        <v>81</v>
      </c>
      <c r="D26" s="239" t="s">
        <v>60</v>
      </c>
      <c r="E26" s="240"/>
      <c r="F26" s="241"/>
      <c r="G26" s="121"/>
      <c r="H26" s="116"/>
      <c r="I26" s="116"/>
    </row>
    <row r="27" spans="1:9" x14ac:dyDescent="0.25">
      <c r="A27" s="116"/>
      <c r="B27" s="116"/>
      <c r="C27" s="121" t="s">
        <v>82</v>
      </c>
      <c r="D27" s="233" t="s">
        <v>133</v>
      </c>
      <c r="E27" s="234"/>
      <c r="F27" s="235"/>
      <c r="G27" s="121"/>
      <c r="H27" s="116"/>
      <c r="I27" s="116"/>
    </row>
    <row r="28" spans="1:9" x14ac:dyDescent="0.25">
      <c r="A28" s="116"/>
      <c r="B28" s="116"/>
      <c r="C28" s="122" t="s">
        <v>123</v>
      </c>
      <c r="D28" s="236" t="s">
        <v>134</v>
      </c>
      <c r="E28" s="237"/>
      <c r="F28" s="238"/>
      <c r="G28" s="121"/>
      <c r="H28" s="116"/>
      <c r="I28" s="116"/>
    </row>
    <row r="29" spans="1:9" x14ac:dyDescent="0.25">
      <c r="A29" s="116"/>
      <c r="B29" s="116"/>
      <c r="C29" s="116"/>
      <c r="D29" s="116"/>
      <c r="E29" s="116"/>
      <c r="F29" s="116"/>
      <c r="G29" s="116"/>
      <c r="H29" s="116"/>
      <c r="I29" s="116"/>
    </row>
    <row r="30" spans="1:9" x14ac:dyDescent="0.25">
      <c r="A30" s="116"/>
      <c r="B30" s="116"/>
      <c r="C30" s="116"/>
      <c r="D30" s="116"/>
      <c r="E30" s="116"/>
      <c r="F30" s="116"/>
      <c r="G30" s="116"/>
      <c r="H30" s="116"/>
      <c r="I30" s="116"/>
    </row>
    <row r="31" spans="1:9" x14ac:dyDescent="0.25">
      <c r="A31" s="116"/>
      <c r="B31" s="116"/>
      <c r="C31" s="116"/>
      <c r="D31" s="116"/>
      <c r="E31" s="116"/>
      <c r="F31" s="116"/>
      <c r="G31" s="116"/>
      <c r="H31" s="116"/>
      <c r="I31" s="116"/>
    </row>
    <row r="32" spans="1:9" x14ac:dyDescent="0.25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x14ac:dyDescent="0.25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x14ac:dyDescent="0.25">
      <c r="A34" s="116"/>
      <c r="B34" s="116"/>
      <c r="C34" s="116"/>
      <c r="D34" s="116"/>
      <c r="E34" s="116"/>
      <c r="F34" s="116"/>
      <c r="G34" s="116"/>
      <c r="H34" s="116"/>
      <c r="I34" s="116"/>
    </row>
    <row r="35" spans="1:9" x14ac:dyDescent="0.25">
      <c r="A35" s="116"/>
      <c r="B35" s="116"/>
      <c r="C35" s="116"/>
      <c r="D35" s="116"/>
      <c r="E35" s="116"/>
      <c r="F35" s="116"/>
      <c r="G35" s="116"/>
      <c r="H35" s="116"/>
      <c r="I35" s="116"/>
    </row>
    <row r="36" spans="1:9" hidden="1" x14ac:dyDescent="0.25">
      <c r="A36" s="123"/>
      <c r="B36" s="123"/>
      <c r="C36" s="123"/>
      <c r="D36" s="123"/>
      <c r="E36" s="123"/>
      <c r="F36" s="123"/>
      <c r="G36" s="123"/>
      <c r="H36" s="123"/>
      <c r="I36" s="123"/>
    </row>
    <row r="37" spans="1:9" hidden="1" x14ac:dyDescent="0.25">
      <c r="A37" s="123"/>
      <c r="B37" s="123"/>
      <c r="C37" s="123"/>
      <c r="D37" s="123"/>
      <c r="E37" s="123"/>
      <c r="F37" s="123"/>
      <c r="G37" s="123"/>
      <c r="H37" s="123"/>
      <c r="I37" s="123"/>
    </row>
    <row r="38" spans="1:9" hidden="1" x14ac:dyDescent="0.25">
      <c r="A38" s="123"/>
      <c r="B38" s="123"/>
      <c r="C38" s="123"/>
      <c r="D38" s="123"/>
      <c r="E38" s="123"/>
      <c r="F38" s="123"/>
      <c r="G38" s="123"/>
      <c r="H38" s="123"/>
      <c r="I38" s="123"/>
    </row>
    <row r="39" spans="1:9" hidden="1" x14ac:dyDescent="0.25">
      <c r="A39" s="123"/>
      <c r="B39" s="123"/>
      <c r="C39" s="123"/>
      <c r="D39" s="123"/>
      <c r="E39" s="123"/>
      <c r="F39" s="123"/>
      <c r="G39" s="123"/>
      <c r="H39" s="123"/>
      <c r="I39" s="123"/>
    </row>
    <row r="40" spans="1:9" hidden="1" x14ac:dyDescent="0.25">
      <c r="A40" s="123"/>
      <c r="B40" s="123"/>
      <c r="C40" s="123"/>
      <c r="D40" s="123"/>
      <c r="E40" s="123"/>
      <c r="F40" s="123"/>
      <c r="G40" s="123"/>
      <c r="H40" s="123"/>
      <c r="I40" s="123"/>
    </row>
    <row r="41" spans="1:9" hidden="1" x14ac:dyDescent="0.25">
      <c r="A41" s="123"/>
      <c r="B41" s="123"/>
      <c r="C41" s="123"/>
      <c r="D41" s="123"/>
      <c r="E41" s="123"/>
      <c r="F41" s="123"/>
      <c r="G41" s="123"/>
      <c r="H41" s="123"/>
      <c r="I41" s="123"/>
    </row>
    <row r="42" spans="1:9" hidden="1" x14ac:dyDescent="0.25">
      <c r="A42" s="123"/>
      <c r="B42" s="123"/>
      <c r="C42" s="123"/>
      <c r="D42" s="123"/>
      <c r="E42" s="123"/>
      <c r="F42" s="123"/>
      <c r="G42" s="123"/>
      <c r="H42" s="123"/>
      <c r="I42" s="123"/>
    </row>
    <row r="43" spans="1:9" hidden="1" x14ac:dyDescent="0.25">
      <c r="A43" s="123"/>
      <c r="B43" s="123"/>
      <c r="C43" s="123"/>
      <c r="D43" s="123"/>
      <c r="E43" s="123"/>
      <c r="F43" s="123"/>
      <c r="G43" s="123"/>
      <c r="H43" s="123"/>
      <c r="I43" s="123"/>
    </row>
    <row r="44" spans="1:9" hidden="1" x14ac:dyDescent="0.25">
      <c r="A44" s="123"/>
      <c r="B44" s="123"/>
      <c r="C44" s="123"/>
      <c r="D44" s="123"/>
      <c r="E44" s="123"/>
      <c r="F44" s="123"/>
      <c r="G44" s="123"/>
      <c r="H44" s="123"/>
      <c r="I44" s="123"/>
    </row>
    <row r="45" spans="1:9" hidden="1" x14ac:dyDescent="0.25">
      <c r="A45" s="123"/>
      <c r="B45" s="123"/>
      <c r="C45" s="123"/>
      <c r="D45" s="123"/>
      <c r="E45" s="123"/>
      <c r="F45" s="123"/>
      <c r="G45" s="123"/>
      <c r="H45" s="123"/>
      <c r="I45" s="123"/>
    </row>
    <row r="46" spans="1:9" hidden="1" x14ac:dyDescent="0.25">
      <c r="A46" s="123"/>
      <c r="B46" s="123"/>
      <c r="C46" s="123"/>
      <c r="D46" s="123"/>
      <c r="E46" s="123"/>
      <c r="F46" s="123"/>
      <c r="G46" s="123"/>
      <c r="H46" s="123"/>
      <c r="I46" s="123"/>
    </row>
    <row r="47" spans="1:9" hidden="1" x14ac:dyDescent="0.25">
      <c r="A47" s="123"/>
      <c r="B47" s="123"/>
      <c r="C47" s="123"/>
      <c r="D47" s="123"/>
      <c r="E47" s="123"/>
      <c r="F47" s="123"/>
      <c r="G47" s="123"/>
      <c r="H47" s="123"/>
      <c r="I47" s="123"/>
    </row>
    <row r="48" spans="1:9" hidden="1" x14ac:dyDescent="0.25">
      <c r="A48" s="123"/>
      <c r="B48" s="123"/>
      <c r="C48" s="123"/>
      <c r="D48" s="123"/>
      <c r="E48" s="123"/>
      <c r="F48" s="123"/>
      <c r="G48" s="123"/>
      <c r="H48" s="123"/>
      <c r="I48" s="123"/>
    </row>
    <row r="49" spans="1:9" hidden="1" x14ac:dyDescent="0.25">
      <c r="A49" s="123"/>
      <c r="B49" s="123"/>
      <c r="C49" s="123"/>
      <c r="D49" s="123"/>
      <c r="E49" s="123"/>
      <c r="F49" s="123"/>
      <c r="G49" s="123"/>
      <c r="H49" s="123"/>
      <c r="I49" s="123"/>
    </row>
    <row r="50" spans="1:9" hidden="1" x14ac:dyDescent="0.25">
      <c r="A50" s="123"/>
      <c r="B50" s="123"/>
      <c r="C50" s="123"/>
      <c r="D50" s="123"/>
      <c r="E50" s="123"/>
      <c r="F50" s="123"/>
      <c r="G50" s="123"/>
      <c r="H50" s="123"/>
      <c r="I50" s="123"/>
    </row>
    <row r="51" spans="1:9" hidden="1" x14ac:dyDescent="0.25">
      <c r="A51" s="123"/>
      <c r="B51" s="123"/>
      <c r="C51" s="123"/>
      <c r="D51" s="123"/>
      <c r="E51" s="123"/>
      <c r="F51" s="123"/>
      <c r="G51" s="123"/>
      <c r="H51" s="123"/>
      <c r="I51" s="123"/>
    </row>
    <row r="52" spans="1:9" hidden="1" x14ac:dyDescent="0.25">
      <c r="A52" s="123"/>
      <c r="B52" s="123"/>
      <c r="C52" s="123"/>
      <c r="D52" s="123"/>
      <c r="E52" s="123"/>
      <c r="F52" s="123"/>
      <c r="G52" s="123"/>
      <c r="H52" s="123"/>
      <c r="I52" s="123"/>
    </row>
    <row r="53" spans="1:9" hidden="1" x14ac:dyDescent="0.25">
      <c r="A53" s="123"/>
      <c r="B53" s="123"/>
      <c r="C53" s="123"/>
      <c r="D53" s="123"/>
      <c r="E53" s="123"/>
      <c r="F53" s="123"/>
      <c r="G53" s="123"/>
      <c r="H53" s="123"/>
      <c r="I53" s="123"/>
    </row>
    <row r="54" spans="1:9" hidden="1" x14ac:dyDescent="0.25">
      <c r="A54" s="123"/>
      <c r="B54" s="123"/>
      <c r="C54" s="123"/>
      <c r="D54" s="123"/>
      <c r="E54" s="123"/>
      <c r="F54" s="123"/>
      <c r="G54" s="123"/>
      <c r="H54" s="123"/>
      <c r="I54" s="123"/>
    </row>
    <row r="55" spans="1:9" hidden="1" x14ac:dyDescent="0.25">
      <c r="A55" s="123"/>
      <c r="B55" s="123"/>
      <c r="C55" s="123"/>
      <c r="D55" s="123"/>
      <c r="E55" s="123"/>
      <c r="F55" s="123"/>
      <c r="G55" s="123"/>
      <c r="H55" s="123"/>
      <c r="I55" s="123"/>
    </row>
    <row r="56" spans="1:9" hidden="1" x14ac:dyDescent="0.25">
      <c r="A56" s="123"/>
      <c r="B56" s="123"/>
      <c r="C56" s="123"/>
      <c r="D56" s="123"/>
      <c r="E56" s="123"/>
      <c r="F56" s="123"/>
      <c r="G56" s="123"/>
      <c r="H56" s="123"/>
      <c r="I56" s="123"/>
    </row>
    <row r="57" spans="1:9" hidden="1" x14ac:dyDescent="0.25">
      <c r="A57" s="123"/>
      <c r="B57" s="123"/>
      <c r="C57" s="123"/>
      <c r="D57" s="123"/>
      <c r="E57" s="123"/>
      <c r="F57" s="123"/>
      <c r="G57" s="123"/>
      <c r="H57" s="123"/>
      <c r="I57" s="123"/>
    </row>
    <row r="58" spans="1:9" hidden="1" x14ac:dyDescent="0.25">
      <c r="A58" s="123"/>
      <c r="B58" s="123"/>
      <c r="C58" s="123"/>
      <c r="D58" s="123"/>
      <c r="E58" s="123"/>
      <c r="F58" s="123"/>
      <c r="G58" s="123"/>
      <c r="H58" s="123"/>
      <c r="I58" s="123"/>
    </row>
    <row r="59" spans="1:9" hidden="1" x14ac:dyDescent="0.25">
      <c r="A59" s="123"/>
      <c r="B59" s="123"/>
      <c r="C59" s="123"/>
      <c r="D59" s="123"/>
      <c r="E59" s="123"/>
      <c r="F59" s="123"/>
      <c r="G59" s="123"/>
      <c r="H59" s="123"/>
      <c r="I59" s="123"/>
    </row>
    <row r="60" spans="1:9" hidden="1" x14ac:dyDescent="0.25">
      <c r="A60" s="123"/>
      <c r="B60" s="123"/>
      <c r="C60" s="123"/>
      <c r="D60" s="123"/>
      <c r="E60" s="123"/>
      <c r="F60" s="123"/>
      <c r="G60" s="123"/>
      <c r="H60" s="123"/>
      <c r="I60" s="123"/>
    </row>
    <row r="61" spans="1:9" hidden="1" x14ac:dyDescent="0.25">
      <c r="A61" s="123"/>
      <c r="B61" s="123"/>
      <c r="C61" s="123"/>
      <c r="D61" s="123"/>
      <c r="E61" s="123"/>
      <c r="F61" s="123"/>
      <c r="G61" s="123"/>
      <c r="H61" s="123"/>
      <c r="I61" s="123"/>
    </row>
    <row r="62" spans="1:9" hidden="1" x14ac:dyDescent="0.25">
      <c r="A62" s="123"/>
      <c r="B62" s="123"/>
      <c r="C62" s="123"/>
      <c r="D62" s="123"/>
      <c r="E62" s="123"/>
      <c r="F62" s="123"/>
      <c r="G62" s="123"/>
      <c r="H62" s="123"/>
      <c r="I62" s="123"/>
    </row>
    <row r="63" spans="1:9" hidden="1" x14ac:dyDescent="0.25">
      <c r="A63" s="123"/>
      <c r="B63" s="123"/>
      <c r="C63" s="123"/>
      <c r="D63" s="123"/>
      <c r="E63" s="123"/>
      <c r="F63" s="123"/>
      <c r="G63" s="123"/>
      <c r="H63" s="123"/>
      <c r="I63" s="123"/>
    </row>
    <row r="64" spans="1:9" hidden="1" x14ac:dyDescent="0.25">
      <c r="A64" s="123"/>
      <c r="B64" s="123"/>
      <c r="C64" s="123"/>
      <c r="D64" s="123"/>
      <c r="E64" s="123"/>
      <c r="F64" s="123"/>
      <c r="G64" s="123"/>
      <c r="H64" s="123"/>
      <c r="I64" s="123"/>
    </row>
    <row r="65" spans="1:9" hidden="1" x14ac:dyDescent="0.25">
      <c r="A65" s="123"/>
      <c r="B65" s="123"/>
      <c r="C65" s="123"/>
      <c r="D65" s="123"/>
      <c r="E65" s="123"/>
      <c r="F65" s="123"/>
      <c r="G65" s="123"/>
      <c r="H65" s="123"/>
      <c r="I65" s="123"/>
    </row>
    <row r="66" spans="1:9" hidden="1" x14ac:dyDescent="0.25">
      <c r="A66" s="123"/>
      <c r="B66" s="123"/>
      <c r="C66" s="123"/>
      <c r="D66" s="123"/>
      <c r="E66" s="123"/>
      <c r="F66" s="123"/>
      <c r="G66" s="123"/>
      <c r="H66" s="123"/>
      <c r="I66" s="123"/>
    </row>
    <row r="67" spans="1:9" hidden="1" x14ac:dyDescent="0.25">
      <c r="A67" s="123"/>
      <c r="B67" s="123"/>
      <c r="C67" s="123"/>
      <c r="D67" s="123"/>
      <c r="E67" s="123"/>
      <c r="F67" s="123"/>
      <c r="G67" s="123"/>
      <c r="H67" s="123"/>
      <c r="I67" s="123"/>
    </row>
    <row r="68" spans="1:9" hidden="1" x14ac:dyDescent="0.25">
      <c r="A68" s="123"/>
      <c r="B68" s="123"/>
      <c r="C68" s="123"/>
      <c r="D68" s="123"/>
      <c r="E68" s="123"/>
      <c r="F68" s="123"/>
      <c r="G68" s="123"/>
      <c r="H68" s="123"/>
      <c r="I68" s="123"/>
    </row>
    <row r="69" spans="1:9" x14ac:dyDescent="0.25">
      <c r="A69" s="116"/>
      <c r="B69" s="116"/>
      <c r="C69" s="116"/>
      <c r="D69" s="116"/>
      <c r="E69" s="116"/>
      <c r="F69" s="116"/>
      <c r="G69" s="116"/>
      <c r="H69" s="116"/>
      <c r="I69" s="116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2" customWidth="1"/>
    <col min="2" max="2" width="73.85546875" style="172" customWidth="1"/>
    <col min="3" max="3" width="22.7109375" style="172" customWidth="1"/>
    <col min="4" max="4" width="3.7109375" style="172" customWidth="1"/>
    <col min="5" max="5" width="9.140625" style="172" customWidth="1"/>
    <col min="6" max="16384" width="9.140625" style="172" hidden="1"/>
  </cols>
  <sheetData>
    <row r="1" spans="1:5" x14ac:dyDescent="0.25">
      <c r="A1" s="214" t="str">
        <f>'1. Forside'!A1</f>
        <v>NFS Vand AS</v>
      </c>
      <c r="B1" s="55"/>
      <c r="C1" s="55"/>
      <c r="D1" s="55"/>
      <c r="E1" s="55"/>
    </row>
    <row r="2" spans="1:5" x14ac:dyDescent="0.25">
      <c r="A2" s="214" t="str">
        <f>'1. Forside'!A2</f>
        <v>V136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54" t="s">
        <v>114</v>
      </c>
      <c r="C4" s="254"/>
      <c r="D4" s="254"/>
      <c r="E4" s="55"/>
    </row>
    <row r="5" spans="1:5" ht="16.7" customHeight="1" x14ac:dyDescent="0.3">
      <c r="A5" s="55"/>
      <c r="B5" s="182"/>
      <c r="C5" s="55"/>
      <c r="D5" s="183"/>
      <c r="E5" s="55"/>
    </row>
    <row r="6" spans="1:5" ht="27.2" customHeight="1" x14ac:dyDescent="0.25">
      <c r="A6" s="55"/>
      <c r="B6" s="19" t="s">
        <v>141</v>
      </c>
      <c r="C6" s="173"/>
      <c r="D6" s="184"/>
      <c r="E6" s="55"/>
    </row>
    <row r="7" spans="1:5" x14ac:dyDescent="0.25">
      <c r="A7" s="55"/>
      <c r="B7" s="206" t="s">
        <v>193</v>
      </c>
      <c r="C7" s="50">
        <v>105000</v>
      </c>
      <c r="D7" s="185" t="s">
        <v>0</v>
      </c>
      <c r="E7" s="55"/>
    </row>
    <row r="8" spans="1:5" x14ac:dyDescent="0.25">
      <c r="A8" s="55"/>
      <c r="B8" s="206" t="s">
        <v>194</v>
      </c>
      <c r="C8" s="50">
        <v>240000</v>
      </c>
      <c r="D8" s="185" t="s">
        <v>0</v>
      </c>
      <c r="E8" s="55"/>
    </row>
    <row r="9" spans="1:5" x14ac:dyDescent="0.25">
      <c r="A9" s="55"/>
      <c r="B9" s="53" t="s">
        <v>33</v>
      </c>
      <c r="C9" s="54">
        <f>SUM(C7:C8)</f>
        <v>345000</v>
      </c>
      <c r="D9" s="186" t="s">
        <v>0</v>
      </c>
      <c r="E9" s="55"/>
    </row>
    <row r="10" spans="1:5" x14ac:dyDescent="0.25">
      <c r="A10" s="55"/>
      <c r="B10" s="55"/>
      <c r="C10" s="177"/>
      <c r="D10" s="55"/>
      <c r="E10" s="55"/>
    </row>
    <row r="11" spans="1:5" x14ac:dyDescent="0.25">
      <c r="A11" s="55"/>
      <c r="B11" s="55"/>
      <c r="C11" s="177"/>
      <c r="D11" s="55"/>
      <c r="E11" s="55"/>
    </row>
    <row r="12" spans="1:5" ht="27.2" customHeight="1" x14ac:dyDescent="0.25">
      <c r="A12" s="55"/>
      <c r="B12" s="19" t="s">
        <v>142</v>
      </c>
      <c r="C12" s="187"/>
      <c r="D12" s="184"/>
      <c r="E12" s="55"/>
    </row>
    <row r="13" spans="1:5" ht="16.7" customHeight="1" x14ac:dyDescent="0.25">
      <c r="A13" s="55"/>
      <c r="B13" s="104" t="s">
        <v>143</v>
      </c>
      <c r="C13" s="18">
        <v>215207</v>
      </c>
      <c r="D13" s="146" t="s">
        <v>0</v>
      </c>
      <c r="E13" s="55"/>
    </row>
    <row r="14" spans="1:5" ht="16.7" customHeight="1" x14ac:dyDescent="0.25">
      <c r="A14" s="55"/>
      <c r="B14" s="104" t="s">
        <v>144</v>
      </c>
      <c r="C14" s="39">
        <v>314220</v>
      </c>
      <c r="D14" s="146" t="s">
        <v>0</v>
      </c>
      <c r="E14" s="55"/>
    </row>
    <row r="15" spans="1:5" x14ac:dyDescent="0.25">
      <c r="A15" s="55"/>
      <c r="B15" s="27" t="s">
        <v>145</v>
      </c>
      <c r="C15" s="54">
        <f>C13-C14</f>
        <v>-99013</v>
      </c>
      <c r="D15" s="148" t="s">
        <v>0</v>
      </c>
      <c r="E15" s="55"/>
    </row>
    <row r="16" spans="1:5" ht="15.75" x14ac:dyDescent="0.25">
      <c r="A16" s="55"/>
      <c r="B16" s="188"/>
      <c r="C16" s="55"/>
      <c r="D16" s="55"/>
      <c r="E16" s="55"/>
    </row>
    <row r="17" spans="1:5" ht="15.75" x14ac:dyDescent="0.25">
      <c r="A17" s="55"/>
      <c r="B17" s="188"/>
      <c r="C17" s="55"/>
      <c r="D17" s="55"/>
      <c r="E17" s="55"/>
    </row>
    <row r="18" spans="1:5" ht="15.75" x14ac:dyDescent="0.25">
      <c r="A18" s="55"/>
      <c r="B18" s="188"/>
      <c r="C18" s="55"/>
      <c r="D18" s="55"/>
      <c r="E18" s="55"/>
    </row>
    <row r="19" spans="1:5" ht="15.75" hidden="1" x14ac:dyDescent="0.25">
      <c r="B19" s="189"/>
      <c r="E19" s="190"/>
    </row>
    <row r="20" spans="1:5" ht="15.75" hidden="1" x14ac:dyDescent="0.25">
      <c r="B20" s="190"/>
      <c r="C20" s="190"/>
    </row>
    <row r="21" spans="1:5" ht="15.75" hidden="1" x14ac:dyDescent="0.25">
      <c r="B21" s="190"/>
      <c r="E21" s="190"/>
    </row>
    <row r="22" spans="1:5" ht="15.75" hidden="1" x14ac:dyDescent="0.25">
      <c r="B22" s="190"/>
      <c r="D22" s="190"/>
    </row>
    <row r="23" spans="1:5" ht="15.75" hidden="1" x14ac:dyDescent="0.25">
      <c r="B23" s="190"/>
      <c r="C23" s="190"/>
    </row>
    <row r="24" spans="1:5" ht="15.75" hidden="1" x14ac:dyDescent="0.25">
      <c r="B24" s="190"/>
      <c r="C24" s="190"/>
    </row>
    <row r="25" spans="1:5" ht="15.75" hidden="1" x14ac:dyDescent="0.25">
      <c r="B25" s="190"/>
      <c r="D25" s="190"/>
    </row>
    <row r="26" spans="1:5" ht="15.75" hidden="1" x14ac:dyDescent="0.25">
      <c r="B26" s="190"/>
      <c r="D26" s="190"/>
    </row>
    <row r="27" spans="1:5" ht="15.75" hidden="1" x14ac:dyDescent="0.25">
      <c r="B27" s="190"/>
      <c r="D27" s="190"/>
    </row>
    <row r="28" spans="1:5" ht="15.75" hidden="1" x14ac:dyDescent="0.25">
      <c r="B28" s="189"/>
      <c r="C28" s="189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0"/>
    </row>
    <row r="55" spans="2:2" ht="15.75" hidden="1" x14ac:dyDescent="0.25">
      <c r="B55" s="190"/>
    </row>
    <row r="56" spans="2:2" ht="15.75" hidden="1" x14ac:dyDescent="0.25">
      <c r="B56" s="190"/>
    </row>
    <row r="57" spans="2:2" ht="15.75" hidden="1" x14ac:dyDescent="0.25">
      <c r="B57" s="190"/>
    </row>
    <row r="58" spans="2:2" ht="15.75" hidden="1" x14ac:dyDescent="0.25">
      <c r="B58" s="190"/>
    </row>
    <row r="59" spans="2:2" ht="15.75" hidden="1" x14ac:dyDescent="0.25">
      <c r="B59" s="190"/>
    </row>
    <row r="60" spans="2:2" ht="15.75" hidden="1" x14ac:dyDescent="0.25">
      <c r="B60" s="190"/>
    </row>
    <row r="61" spans="2:2" ht="15.75" hidden="1" x14ac:dyDescent="0.25">
      <c r="B61" s="190"/>
    </row>
    <row r="62" spans="2:2" ht="15.75" hidden="1" x14ac:dyDescent="0.25">
      <c r="B62" s="190"/>
    </row>
    <row r="63" spans="2:2" ht="15.75" hidden="1" x14ac:dyDescent="0.25">
      <c r="B63" s="189"/>
    </row>
    <row r="64" spans="2:2" hidden="1" x14ac:dyDescent="0.25"/>
    <row r="65" spans="1:5" hidden="1" x14ac:dyDescent="0.25"/>
    <row r="66" spans="1:5" hidden="1" x14ac:dyDescent="0.25">
      <c r="A66" s="180"/>
      <c r="B66" s="180"/>
      <c r="C66" s="180"/>
      <c r="D66" s="180"/>
      <c r="E66" s="180"/>
    </row>
    <row r="67" spans="1:5" hidden="1" x14ac:dyDescent="0.25">
      <c r="A67" s="180"/>
      <c r="B67" s="180"/>
      <c r="C67" s="180"/>
      <c r="D67" s="180"/>
      <c r="E67" s="180"/>
    </row>
    <row r="68" spans="1:5" hidden="1" x14ac:dyDescent="0.25">
      <c r="A68" s="180"/>
      <c r="B68" s="180"/>
      <c r="C68" s="180"/>
      <c r="D68" s="180"/>
      <c r="E68" s="180"/>
    </row>
    <row r="69" spans="1:5" hidden="1" x14ac:dyDescent="0.25">
      <c r="A69" s="180"/>
      <c r="B69" s="180"/>
      <c r="C69" s="180"/>
      <c r="D69" s="180"/>
      <c r="E69" s="180"/>
    </row>
    <row r="70" spans="1:5" hidden="1" x14ac:dyDescent="0.25">
      <c r="A70" s="180"/>
      <c r="B70" s="180"/>
      <c r="C70" s="180"/>
      <c r="D70" s="180"/>
      <c r="E70" s="180"/>
    </row>
    <row r="71" spans="1:5" hidden="1" x14ac:dyDescent="0.25">
      <c r="A71" s="180"/>
      <c r="B71" s="180"/>
      <c r="C71" s="180"/>
      <c r="D71" s="180"/>
      <c r="E71" s="180"/>
    </row>
    <row r="72" spans="1:5" hidden="1" x14ac:dyDescent="0.25">
      <c r="A72" s="180"/>
      <c r="B72" s="180"/>
      <c r="C72" s="180"/>
      <c r="D72" s="180"/>
      <c r="E72" s="180"/>
    </row>
    <row r="73" spans="1:5" hidden="1" x14ac:dyDescent="0.25"/>
    <row r="74" spans="1:5" hidden="1" x14ac:dyDescent="0.25"/>
    <row r="75" spans="1:5" hidden="1" x14ac:dyDescent="0.25"/>
    <row r="76" spans="1:5" hidden="1" x14ac:dyDescent="0.25"/>
    <row r="77" spans="1:5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3" customWidth="1"/>
    <col min="2" max="2" width="71.28515625" style="143" customWidth="1"/>
    <col min="3" max="3" width="24.42578125" style="143" customWidth="1"/>
    <col min="4" max="4" width="3.7109375" style="143" customWidth="1"/>
    <col min="5" max="5" width="9.140625" style="143" customWidth="1"/>
    <col min="6" max="6" width="0" style="143" hidden="1" customWidth="1"/>
    <col min="7" max="16384" width="9.140625" style="143" hidden="1"/>
  </cols>
  <sheetData>
    <row r="1" spans="1:5" x14ac:dyDescent="0.25">
      <c r="A1" s="215" t="str">
        <f>'1. Forside'!A1</f>
        <v>NFS Vand AS</v>
      </c>
      <c r="B1" s="25"/>
      <c r="C1" s="25"/>
      <c r="D1" s="25"/>
      <c r="E1" s="25"/>
    </row>
    <row r="2" spans="1:5" x14ac:dyDescent="0.25">
      <c r="A2" s="215" t="str">
        <f>'1. Forside'!A2</f>
        <v>V136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51" t="s">
        <v>171</v>
      </c>
      <c r="C4" s="251"/>
      <c r="D4" s="251"/>
      <c r="E4" s="25"/>
    </row>
    <row r="5" spans="1:5" ht="15.75" customHeight="1" x14ac:dyDescent="0.3">
      <c r="A5" s="25"/>
      <c r="B5" s="191"/>
      <c r="C5" s="25"/>
      <c r="D5" s="25"/>
      <c r="E5" s="25"/>
    </row>
    <row r="6" spans="1:5" ht="27.2" customHeight="1" x14ac:dyDescent="0.3">
      <c r="A6" s="25"/>
      <c r="B6" s="19" t="s">
        <v>146</v>
      </c>
      <c r="C6" s="192"/>
      <c r="D6" s="193"/>
      <c r="E6" s="25"/>
    </row>
    <row r="7" spans="1:5" x14ac:dyDescent="0.25">
      <c r="A7" s="25"/>
      <c r="B7" s="106" t="s">
        <v>147</v>
      </c>
      <c r="C7" s="50">
        <v>100000</v>
      </c>
      <c r="D7" s="185" t="s">
        <v>0</v>
      </c>
      <c r="E7" s="25"/>
    </row>
    <row r="8" spans="1:5" x14ac:dyDescent="0.25">
      <c r="A8" s="25"/>
      <c r="B8" s="106" t="s">
        <v>148</v>
      </c>
      <c r="C8" s="50">
        <v>10000</v>
      </c>
      <c r="D8" s="185" t="s">
        <v>0</v>
      </c>
      <c r="E8" s="25"/>
    </row>
    <row r="9" spans="1:5" x14ac:dyDescent="0.25">
      <c r="A9" s="25"/>
      <c r="B9" s="53" t="s">
        <v>31</v>
      </c>
      <c r="C9" s="54">
        <f>C7-C8</f>
        <v>90000</v>
      </c>
      <c r="D9" s="186" t="s">
        <v>0</v>
      </c>
      <c r="E9" s="25"/>
    </row>
    <row r="10" spans="1:5" x14ac:dyDescent="0.25">
      <c r="A10" s="25"/>
      <c r="B10" s="55"/>
      <c r="C10" s="177"/>
      <c r="D10" s="55"/>
      <c r="E10" s="25"/>
    </row>
    <row r="11" spans="1:5" x14ac:dyDescent="0.25">
      <c r="A11" s="25"/>
      <c r="B11" s="55"/>
      <c r="C11" s="177"/>
      <c r="D11" s="55"/>
      <c r="E11" s="25"/>
    </row>
    <row r="12" spans="1:5" ht="27.2" customHeight="1" x14ac:dyDescent="0.3">
      <c r="A12" s="25"/>
      <c r="B12" s="19" t="s">
        <v>152</v>
      </c>
      <c r="C12" s="194"/>
      <c r="D12" s="193"/>
      <c r="E12" s="25"/>
    </row>
    <row r="13" spans="1:5" x14ac:dyDescent="0.25">
      <c r="A13" s="25"/>
      <c r="B13" s="104" t="s">
        <v>149</v>
      </c>
      <c r="C13" s="18">
        <v>-10608.18</v>
      </c>
      <c r="D13" s="146" t="s">
        <v>0</v>
      </c>
      <c r="E13" s="25"/>
    </row>
    <row r="14" spans="1:5" x14ac:dyDescent="0.25">
      <c r="A14" s="25"/>
      <c r="B14" s="104" t="s">
        <v>150</v>
      </c>
      <c r="C14" s="39">
        <v>5000</v>
      </c>
      <c r="D14" s="146" t="s">
        <v>0</v>
      </c>
      <c r="E14" s="25"/>
    </row>
    <row r="15" spans="1:5" x14ac:dyDescent="0.25">
      <c r="A15" s="25"/>
      <c r="B15" s="27" t="s">
        <v>151</v>
      </c>
      <c r="C15" s="54">
        <f>C13-C14</f>
        <v>-15608.18</v>
      </c>
      <c r="D15" s="148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27" customWidth="1"/>
    <col min="2" max="2" width="68.85546875" style="127" customWidth="1"/>
    <col min="3" max="3" width="14.42578125" style="140" customWidth="1"/>
    <col min="4" max="4" width="3.28515625" style="141" customWidth="1"/>
    <col min="5" max="5" width="14.140625" style="142" customWidth="1"/>
    <col min="6" max="6" width="6.28515625" style="141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NFS 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V136</v>
      </c>
      <c r="B2" s="1"/>
      <c r="C2" s="124"/>
      <c r="D2" s="125"/>
      <c r="E2" s="126"/>
      <c r="F2" s="125"/>
      <c r="G2" s="1"/>
    </row>
    <row r="3" spans="1:18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51" t="s">
        <v>172</v>
      </c>
      <c r="C4" s="251"/>
      <c r="D4" s="251"/>
      <c r="E4" s="251"/>
      <c r="F4" s="251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24.75" customHeight="1" x14ac:dyDescent="0.2">
      <c r="A6" s="1"/>
      <c r="B6" s="19" t="s">
        <v>86</v>
      </c>
      <c r="C6" s="110"/>
      <c r="D6" s="111"/>
      <c r="E6" s="112"/>
      <c r="F6" s="65"/>
      <c r="G6" s="1"/>
      <c r="H6" s="130"/>
    </row>
    <row r="7" spans="1:18" ht="14.1" customHeight="1" x14ac:dyDescent="0.2">
      <c r="A7" s="1"/>
      <c r="B7" s="3" t="s">
        <v>87</v>
      </c>
      <c r="C7" s="113"/>
      <c r="D7" s="114"/>
      <c r="E7" s="10">
        <v>19035059.103684634</v>
      </c>
      <c r="F7" s="109" t="s">
        <v>61</v>
      </c>
      <c r="G7" s="1"/>
      <c r="H7" s="130"/>
    </row>
    <row r="8" spans="1:18" ht="14.1" customHeight="1" x14ac:dyDescent="0.2">
      <c r="A8" s="1"/>
      <c r="B8" s="2" t="s">
        <v>153</v>
      </c>
      <c r="C8" s="14"/>
      <c r="D8" s="77"/>
      <c r="E8" s="78"/>
      <c r="F8" s="79"/>
      <c r="G8" s="1"/>
      <c r="H8" s="130"/>
    </row>
    <row r="9" spans="1:18" ht="14.1" customHeight="1" outlineLevel="1" x14ac:dyDescent="0.2">
      <c r="A9" s="1"/>
      <c r="B9" s="59" t="s">
        <v>89</v>
      </c>
      <c r="C9" s="13">
        <v>3937013</v>
      </c>
      <c r="D9" s="80" t="s">
        <v>0</v>
      </c>
      <c r="E9" s="71"/>
      <c r="F9" s="72"/>
      <c r="G9" s="1"/>
      <c r="H9" s="130"/>
    </row>
    <row r="10" spans="1:18" ht="14.1" customHeight="1" outlineLevel="1" x14ac:dyDescent="0.2">
      <c r="A10" s="1"/>
      <c r="B10" s="59" t="s">
        <v>154</v>
      </c>
      <c r="C10" s="13">
        <v>331043</v>
      </c>
      <c r="D10" s="80" t="s">
        <v>0</v>
      </c>
      <c r="E10" s="71"/>
      <c r="F10" s="72"/>
      <c r="G10" s="1"/>
      <c r="H10" s="130"/>
    </row>
    <row r="11" spans="1:18" ht="14.1" customHeight="1" outlineLevel="1" x14ac:dyDescent="0.2">
      <c r="A11" s="1"/>
      <c r="B11" s="59" t="s">
        <v>155</v>
      </c>
      <c r="C11" s="13">
        <v>-306863</v>
      </c>
      <c r="D11" s="80" t="s">
        <v>0</v>
      </c>
      <c r="E11" s="71"/>
      <c r="F11" s="72"/>
      <c r="G11" s="1"/>
      <c r="H11" s="130"/>
    </row>
    <row r="12" spans="1:18" ht="14.1" customHeight="1" outlineLevel="1" x14ac:dyDescent="0.2">
      <c r="A12" s="1"/>
      <c r="B12" s="59" t="s">
        <v>156</v>
      </c>
      <c r="C12" s="13">
        <v>362183</v>
      </c>
      <c r="D12" s="80" t="s">
        <v>0</v>
      </c>
      <c r="E12" s="71"/>
      <c r="F12" s="72"/>
      <c r="G12" s="1"/>
      <c r="H12" s="130"/>
    </row>
    <row r="13" spans="1:18" ht="14.1" customHeight="1" x14ac:dyDescent="0.2">
      <c r="A13" s="1"/>
      <c r="B13" s="64" t="s">
        <v>20</v>
      </c>
      <c r="C13" s="7">
        <f>SUM(C9:C12)</f>
        <v>4323376</v>
      </c>
      <c r="D13" s="75" t="s">
        <v>0</v>
      </c>
      <c r="E13" s="71"/>
      <c r="F13" s="72"/>
      <c r="G13" s="1"/>
      <c r="H13" s="130"/>
    </row>
    <row r="14" spans="1:18" ht="14.1" customHeight="1" outlineLevel="1" x14ac:dyDescent="0.2">
      <c r="A14" s="1"/>
      <c r="B14" s="59" t="s">
        <v>90</v>
      </c>
      <c r="C14" s="201">
        <v>128385</v>
      </c>
      <c r="D14" s="80" t="s">
        <v>0</v>
      </c>
      <c r="E14" s="71"/>
      <c r="F14" s="72"/>
      <c r="G14" s="1"/>
      <c r="H14" s="130"/>
    </row>
    <row r="15" spans="1:18" ht="14.1" customHeight="1" outlineLevel="1" x14ac:dyDescent="0.2">
      <c r="A15" s="1"/>
      <c r="B15" s="59" t="s">
        <v>91</v>
      </c>
      <c r="C15" s="201">
        <v>4123</v>
      </c>
      <c r="D15" s="80" t="s">
        <v>0</v>
      </c>
      <c r="E15" s="71"/>
      <c r="F15" s="72"/>
      <c r="G15" s="1"/>
      <c r="H15" s="130"/>
    </row>
    <row r="16" spans="1:18" ht="14.1" customHeight="1" outlineLevel="1" x14ac:dyDescent="0.2">
      <c r="A16" s="1"/>
      <c r="B16" s="59" t="s">
        <v>92</v>
      </c>
      <c r="C16" s="201">
        <v>0</v>
      </c>
      <c r="D16" s="80" t="s">
        <v>0</v>
      </c>
      <c r="E16" s="71"/>
      <c r="F16" s="72"/>
      <c r="G16" s="1"/>
      <c r="H16" s="130"/>
      <c r="O16" s="130"/>
    </row>
    <row r="17" spans="1:15" ht="14.1" customHeight="1" x14ac:dyDescent="0.2">
      <c r="A17" s="1"/>
      <c r="B17" s="64" t="s">
        <v>93</v>
      </c>
      <c r="C17" s="7">
        <f>SUM(C14:C16)</f>
        <v>132508</v>
      </c>
      <c r="D17" s="75" t="s">
        <v>0</v>
      </c>
      <c r="E17" s="71"/>
      <c r="F17" s="72"/>
      <c r="G17" s="1"/>
      <c r="H17" s="130"/>
      <c r="O17" s="130"/>
    </row>
    <row r="18" spans="1:15" ht="14.1" customHeight="1" x14ac:dyDescent="0.2">
      <c r="A18" s="1"/>
      <c r="B18" s="64" t="s">
        <v>22</v>
      </c>
      <c r="C18" s="7">
        <v>306247</v>
      </c>
      <c r="D18" s="75" t="s">
        <v>0</v>
      </c>
      <c r="E18" s="71"/>
      <c r="F18" s="72"/>
      <c r="G18" s="1"/>
      <c r="H18" s="130"/>
      <c r="O18" s="130"/>
    </row>
    <row r="19" spans="1:15" ht="13.5" customHeight="1" outlineLevel="1" x14ac:dyDescent="0.2">
      <c r="A19" s="1"/>
      <c r="B19" s="59" t="s">
        <v>94</v>
      </c>
      <c r="C19" s="201">
        <v>0</v>
      </c>
      <c r="D19" s="80" t="s">
        <v>0</v>
      </c>
      <c r="E19" s="71"/>
      <c r="F19" s="72"/>
      <c r="G19" s="1"/>
      <c r="H19" s="130"/>
    </row>
    <row r="20" spans="1:15" ht="14.1" customHeight="1" outlineLevel="1" x14ac:dyDescent="0.2">
      <c r="A20" s="1"/>
      <c r="B20" s="59" t="s">
        <v>95</v>
      </c>
      <c r="C20" s="201">
        <v>-4372130</v>
      </c>
      <c r="D20" s="80" t="s">
        <v>0</v>
      </c>
      <c r="E20" s="71"/>
      <c r="F20" s="72"/>
      <c r="G20" s="1"/>
      <c r="H20" s="130"/>
    </row>
    <row r="21" spans="1:15" ht="14.1" customHeight="1" outlineLevel="1" x14ac:dyDescent="0.2">
      <c r="A21" s="1"/>
      <c r="B21" s="59" t="s">
        <v>96</v>
      </c>
      <c r="C21" s="201">
        <v>-390000</v>
      </c>
      <c r="D21" s="80" t="s">
        <v>0</v>
      </c>
      <c r="E21" s="71"/>
      <c r="F21" s="72"/>
      <c r="G21" s="1"/>
      <c r="H21" s="130"/>
    </row>
    <row r="22" spans="1:15" ht="14.1" customHeight="1" outlineLevel="1" x14ac:dyDescent="0.2">
      <c r="A22" s="1"/>
      <c r="B22" s="59" t="s">
        <v>97</v>
      </c>
      <c r="C22" s="201">
        <v>0</v>
      </c>
      <c r="D22" s="80" t="s">
        <v>0</v>
      </c>
      <c r="E22" s="71"/>
      <c r="F22" s="72"/>
      <c r="G22" s="1"/>
      <c r="H22" s="130"/>
    </row>
    <row r="23" spans="1:15" outlineLevel="1" x14ac:dyDescent="0.2">
      <c r="A23" s="1"/>
      <c r="B23" s="59" t="s">
        <v>98</v>
      </c>
      <c r="C23" s="201">
        <v>0</v>
      </c>
      <c r="D23" s="80" t="s">
        <v>0</v>
      </c>
      <c r="E23" s="71"/>
      <c r="F23" s="72"/>
      <c r="G23" s="1"/>
      <c r="H23" s="130"/>
    </row>
    <row r="24" spans="1:15" ht="14.1" customHeight="1" outlineLevel="1" x14ac:dyDescent="0.2">
      <c r="A24" s="1"/>
      <c r="B24" s="59" t="s">
        <v>99</v>
      </c>
      <c r="C24" s="201">
        <v>0</v>
      </c>
      <c r="D24" s="80" t="s">
        <v>0</v>
      </c>
      <c r="E24" s="71"/>
      <c r="F24" s="72"/>
      <c r="G24" s="1"/>
      <c r="H24" s="130"/>
    </row>
    <row r="25" spans="1:15" ht="14.1" customHeight="1" outlineLevel="1" x14ac:dyDescent="0.2">
      <c r="A25" s="1"/>
      <c r="B25" s="59" t="s">
        <v>100</v>
      </c>
      <c r="C25" s="201">
        <v>0</v>
      </c>
      <c r="D25" s="80" t="s">
        <v>0</v>
      </c>
      <c r="E25" s="127"/>
      <c r="F25" s="195"/>
      <c r="G25" s="1"/>
      <c r="H25" s="130"/>
    </row>
    <row r="26" spans="1:15" x14ac:dyDescent="0.2">
      <c r="A26" s="1"/>
      <c r="B26" s="64" t="s">
        <v>23</v>
      </c>
      <c r="C26" s="7">
        <f>SUM(C19:C25)</f>
        <v>-4762130</v>
      </c>
      <c r="D26" s="75" t="s">
        <v>0</v>
      </c>
      <c r="E26" s="71"/>
      <c r="F26" s="72"/>
      <c r="G26" s="1"/>
      <c r="H26" s="130"/>
    </row>
    <row r="27" spans="1:15" x14ac:dyDescent="0.2">
      <c r="A27" s="1"/>
      <c r="B27" s="60" t="s">
        <v>24</v>
      </c>
      <c r="C27" s="7">
        <f>C13+C17+C18+C26</f>
        <v>1</v>
      </c>
      <c r="D27" s="75" t="s">
        <v>0</v>
      </c>
      <c r="E27" s="10">
        <f>IF(C27&lt;0,0,-C27)</f>
        <v>-1</v>
      </c>
      <c r="F27" s="109" t="s">
        <v>61</v>
      </c>
      <c r="G27" s="1"/>
      <c r="H27" s="130"/>
    </row>
    <row r="28" spans="1:15" x14ac:dyDescent="0.2">
      <c r="A28" s="1"/>
      <c r="B28" s="58" t="s">
        <v>25</v>
      </c>
      <c r="C28" s="14"/>
      <c r="D28" s="77"/>
      <c r="E28" s="78"/>
      <c r="F28" s="79"/>
      <c r="G28" s="1"/>
      <c r="H28" s="130"/>
    </row>
    <row r="29" spans="1:15" ht="14.1" customHeight="1" x14ac:dyDescent="0.2">
      <c r="A29" s="1"/>
      <c r="B29" s="61" t="s">
        <v>26</v>
      </c>
      <c r="C29" s="7">
        <v>0</v>
      </c>
      <c r="D29" s="75" t="s">
        <v>0</v>
      </c>
      <c r="E29" s="10">
        <f>-C29</f>
        <v>0</v>
      </c>
      <c r="F29" s="109" t="s">
        <v>61</v>
      </c>
      <c r="G29" s="1"/>
      <c r="H29" s="130"/>
      <c r="M29" s="131"/>
      <c r="N29" s="131"/>
      <c r="O29" s="131"/>
    </row>
    <row r="30" spans="1:15" ht="14.1" customHeight="1" x14ac:dyDescent="0.2">
      <c r="A30" s="1"/>
      <c r="B30" s="58" t="s">
        <v>157</v>
      </c>
      <c r="C30" s="14"/>
      <c r="D30" s="77"/>
      <c r="E30" s="78"/>
      <c r="F30" s="79"/>
      <c r="G30" s="1"/>
      <c r="H30" s="130"/>
      <c r="M30" s="132"/>
      <c r="N30" s="133"/>
      <c r="O30" s="134"/>
    </row>
    <row r="31" spans="1:15" ht="14.1" customHeight="1" x14ac:dyDescent="0.2">
      <c r="A31" s="1"/>
      <c r="B31" s="61" t="s">
        <v>157</v>
      </c>
      <c r="C31" s="202">
        <v>0</v>
      </c>
      <c r="D31" s="75" t="s">
        <v>0</v>
      </c>
      <c r="E31" s="10">
        <f>-C31</f>
        <v>0</v>
      </c>
      <c r="F31" s="109" t="s">
        <v>61</v>
      </c>
      <c r="G31" s="1"/>
      <c r="H31" s="130"/>
      <c r="M31" s="131"/>
      <c r="N31" s="131"/>
      <c r="O31" s="131"/>
    </row>
    <row r="32" spans="1:15" ht="14.1" customHeight="1" x14ac:dyDescent="0.2">
      <c r="A32" s="1"/>
      <c r="B32" s="58" t="s">
        <v>27</v>
      </c>
      <c r="C32" s="14"/>
      <c r="D32" s="77"/>
      <c r="E32" s="78"/>
      <c r="F32" s="79"/>
      <c r="G32" s="1"/>
      <c r="H32" s="130"/>
      <c r="N32" s="131"/>
      <c r="O32" s="131"/>
    </row>
    <row r="33" spans="1:8" ht="27" customHeight="1" x14ac:dyDescent="0.2">
      <c r="A33" s="1"/>
      <c r="B33" s="115" t="s">
        <v>28</v>
      </c>
      <c r="C33" s="201">
        <v>18322521</v>
      </c>
      <c r="D33" s="80" t="s">
        <v>0</v>
      </c>
      <c r="E33" s="71"/>
      <c r="F33" s="72"/>
      <c r="G33" s="1"/>
      <c r="H33" s="130"/>
    </row>
    <row r="34" spans="1:8" ht="14.1" customHeight="1" x14ac:dyDescent="0.2">
      <c r="A34" s="1"/>
      <c r="B34" s="196" t="s">
        <v>84</v>
      </c>
      <c r="C34" s="201">
        <v>0</v>
      </c>
      <c r="D34" s="80" t="s">
        <v>0</v>
      </c>
      <c r="E34" s="71"/>
      <c r="F34" s="72"/>
      <c r="G34" s="1"/>
      <c r="H34" s="130"/>
    </row>
    <row r="35" spans="1:8" ht="25.5" x14ac:dyDescent="0.2">
      <c r="A35" s="1"/>
      <c r="B35" s="59" t="s">
        <v>29</v>
      </c>
      <c r="C35" s="201">
        <v>0</v>
      </c>
      <c r="D35" s="80" t="s">
        <v>0</v>
      </c>
      <c r="E35" s="71"/>
      <c r="F35" s="72"/>
      <c r="G35" s="1"/>
      <c r="H35" s="130"/>
    </row>
    <row r="36" spans="1:8" ht="14.1" customHeight="1" x14ac:dyDescent="0.2">
      <c r="A36" s="1"/>
      <c r="B36" s="60" t="s">
        <v>30</v>
      </c>
      <c r="C36" s="11">
        <f>SUM(C33:C35)</f>
        <v>18322521</v>
      </c>
      <c r="D36" s="75" t="s">
        <v>0</v>
      </c>
      <c r="E36" s="10">
        <f>-C36</f>
        <v>-18322521</v>
      </c>
      <c r="F36" s="109" t="s">
        <v>61</v>
      </c>
      <c r="G36" s="1"/>
      <c r="H36" s="130"/>
    </row>
    <row r="37" spans="1:8" ht="14.1" customHeight="1" x14ac:dyDescent="0.2">
      <c r="A37" s="1"/>
      <c r="B37" s="23" t="s">
        <v>88</v>
      </c>
      <c r="C37" s="95"/>
      <c r="D37" s="77"/>
      <c r="E37" s="20">
        <f>E7+E27+E29+E31+E36</f>
        <v>712537.10368463397</v>
      </c>
      <c r="F37" s="102" t="s">
        <v>61</v>
      </c>
      <c r="G37" s="1"/>
      <c r="H37" s="130"/>
    </row>
    <row r="38" spans="1:8" ht="14.1" customHeight="1" x14ac:dyDescent="0.2">
      <c r="A38" s="1"/>
      <c r="B38" s="1"/>
      <c r="C38" s="124"/>
      <c r="D38" s="125"/>
      <c r="E38" s="126"/>
      <c r="F38" s="125"/>
      <c r="G38" s="1"/>
      <c r="H38" s="130"/>
    </row>
    <row r="39" spans="1:8" ht="14.1" customHeight="1" x14ac:dyDescent="0.2">
      <c r="A39" s="1"/>
      <c r="B39" s="1"/>
      <c r="C39" s="124"/>
      <c r="D39" s="125"/>
      <c r="E39" s="126"/>
      <c r="F39" s="125"/>
      <c r="G39" s="1"/>
      <c r="H39" s="130"/>
    </row>
    <row r="40" spans="1:8" ht="13.5" customHeight="1" x14ac:dyDescent="0.2">
      <c r="A40" s="1"/>
      <c r="B40" s="1"/>
      <c r="C40" s="124"/>
      <c r="D40" s="125"/>
      <c r="E40" s="126"/>
      <c r="F40" s="125"/>
      <c r="G40" s="1"/>
      <c r="H40" s="130"/>
    </row>
    <row r="41" spans="1:8" x14ac:dyDescent="0.2">
      <c r="A41" s="1"/>
      <c r="B41" s="1"/>
      <c r="C41" s="124"/>
      <c r="D41" s="125"/>
      <c r="E41" s="126"/>
      <c r="F41" s="125"/>
      <c r="G41" s="1"/>
      <c r="H41" s="130"/>
    </row>
    <row r="42" spans="1:8" x14ac:dyDescent="0.2">
      <c r="A42" s="1"/>
      <c r="B42" s="136"/>
      <c r="C42" s="124"/>
      <c r="D42" s="125"/>
      <c r="E42" s="126"/>
      <c r="F42" s="125"/>
      <c r="G42" s="1"/>
      <c r="H42" s="130"/>
    </row>
    <row r="43" spans="1:8" hidden="1" x14ac:dyDescent="0.2">
      <c r="A43" s="130"/>
      <c r="B43" s="130"/>
      <c r="C43" s="137"/>
      <c r="D43" s="138"/>
      <c r="E43" s="139"/>
      <c r="F43" s="138"/>
      <c r="G43" s="130"/>
      <c r="H43" s="130"/>
    </row>
    <row r="44" spans="1:8" hidden="1" x14ac:dyDescent="0.2">
      <c r="A44" s="130"/>
      <c r="B44" s="130"/>
      <c r="C44" s="137"/>
      <c r="D44" s="138"/>
      <c r="E44" s="139"/>
      <c r="F44" s="138"/>
      <c r="G44" s="130"/>
      <c r="H44" s="130"/>
    </row>
    <row r="45" spans="1:8" hidden="1" x14ac:dyDescent="0.2">
      <c r="A45" s="130"/>
      <c r="B45" s="130"/>
      <c r="C45" s="137"/>
      <c r="D45" s="138"/>
      <c r="E45" s="139"/>
      <c r="F45" s="138"/>
      <c r="G45" s="130"/>
      <c r="H45" s="130"/>
    </row>
    <row r="46" spans="1:8" x14ac:dyDescent="0.2">
      <c r="A46" s="1"/>
      <c r="B46" s="136"/>
      <c r="C46" s="124"/>
      <c r="D46" s="125"/>
      <c r="E46" s="126"/>
      <c r="F46" s="125"/>
      <c r="G46" s="1"/>
    </row>
    <row r="47" spans="1:8" ht="12.95" hidden="1" customHeight="1" x14ac:dyDescent="0.2"/>
    <row r="48" spans="1:8" ht="12.95" hidden="1" customHeight="1" x14ac:dyDescent="0.2">
      <c r="C48" s="127"/>
      <c r="D48" s="127"/>
      <c r="E48" s="127"/>
      <c r="F48" s="127"/>
    </row>
    <row r="49" s="127" customFormat="1" hidden="1" x14ac:dyDescent="0.2"/>
    <row r="50" s="127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3" customWidth="1"/>
    <col min="2" max="2" width="59.5703125" style="143" customWidth="1"/>
    <col min="3" max="3" width="15.5703125" style="143" customWidth="1"/>
    <col min="4" max="4" width="4.140625" style="143" customWidth="1"/>
    <col min="5" max="5" width="15.5703125" style="143" customWidth="1"/>
    <col min="6" max="6" width="4.140625" style="143" customWidth="1"/>
    <col min="7" max="7" width="15.5703125" style="143" customWidth="1"/>
    <col min="8" max="8" width="4.140625" style="143" customWidth="1"/>
    <col min="9" max="9" width="15.5703125" style="143" customWidth="1"/>
    <col min="10" max="10" width="4.140625" style="143" customWidth="1"/>
    <col min="11" max="11" width="15.5703125" style="143" customWidth="1"/>
    <col min="12" max="12" width="4.140625" style="143" customWidth="1"/>
    <col min="13" max="13" width="15.5703125" style="143" customWidth="1"/>
    <col min="14" max="14" width="12.7109375" style="143" hidden="1" customWidth="1"/>
    <col min="15" max="15" width="2.7109375" style="143" hidden="1" customWidth="1"/>
    <col min="16" max="16" width="9.140625" style="143" hidden="1" customWidth="1"/>
    <col min="17" max="17" width="4.140625" style="143" hidden="1" customWidth="1"/>
    <col min="18" max="18" width="8.7109375" style="143" hidden="1" customWidth="1"/>
    <col min="19" max="19" width="3.85546875" style="143" hidden="1" customWidth="1"/>
    <col min="20" max="20" width="9.5703125" style="143" hidden="1" customWidth="1"/>
    <col min="21" max="21" width="3.28515625" style="143" hidden="1" customWidth="1"/>
    <col min="22" max="22" width="8.7109375" style="143" hidden="1" customWidth="1"/>
    <col min="23" max="23" width="3.85546875" style="143" hidden="1" customWidth="1"/>
    <col min="24" max="24" width="9.5703125" style="143" hidden="1" customWidth="1"/>
    <col min="25" max="25" width="3.28515625" style="143" hidden="1" customWidth="1"/>
    <col min="26" max="16384" width="0" style="143" hidden="1"/>
  </cols>
  <sheetData>
    <row r="1" spans="1:13" x14ac:dyDescent="0.25">
      <c r="A1" s="215" t="str">
        <f>'1. Forside'!A1</f>
        <v>NFS Vand AS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15" t="str">
        <f>'1. Forside'!A2</f>
        <v>V136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51" t="s">
        <v>173</v>
      </c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03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197"/>
      <c r="C6" s="197">
        <v>2012</v>
      </c>
      <c r="D6" s="90"/>
      <c r="E6" s="197">
        <v>2013</v>
      </c>
      <c r="F6" s="197"/>
      <c r="G6" s="197">
        <v>2014</v>
      </c>
      <c r="H6" s="197"/>
      <c r="I6" s="197">
        <v>2015</v>
      </c>
      <c r="J6" s="197"/>
      <c r="K6" s="197">
        <v>2016</v>
      </c>
      <c r="L6" s="197"/>
      <c r="M6" s="25"/>
    </row>
    <row r="7" spans="1:13" x14ac:dyDescent="0.25">
      <c r="A7" s="25"/>
      <c r="B7" s="56" t="s">
        <v>45</v>
      </c>
      <c r="C7" s="57">
        <v>181847</v>
      </c>
      <c r="D7" s="216" t="s">
        <v>0</v>
      </c>
      <c r="E7" s="217">
        <v>990183</v>
      </c>
      <c r="F7" s="216" t="s">
        <v>0</v>
      </c>
      <c r="G7" s="217">
        <v>853912</v>
      </c>
      <c r="H7" s="216" t="s">
        <v>0</v>
      </c>
      <c r="I7" s="217"/>
      <c r="J7" s="216" t="s">
        <v>0</v>
      </c>
      <c r="K7" s="217"/>
      <c r="L7" s="216" t="s">
        <v>0</v>
      </c>
      <c r="M7" s="25"/>
    </row>
    <row r="8" spans="1:13" x14ac:dyDescent="0.25">
      <c r="A8" s="25"/>
      <c r="B8" s="56" t="s">
        <v>70</v>
      </c>
      <c r="C8" s="218">
        <v>0</v>
      </c>
      <c r="D8" s="216" t="s">
        <v>0</v>
      </c>
      <c r="E8" s="218">
        <v>0</v>
      </c>
      <c r="F8" s="216" t="s">
        <v>0</v>
      </c>
      <c r="G8" s="218">
        <v>306247</v>
      </c>
      <c r="H8" s="216" t="s">
        <v>0</v>
      </c>
      <c r="I8" s="217"/>
      <c r="J8" s="216" t="s">
        <v>0</v>
      </c>
      <c r="K8" s="217"/>
      <c r="L8" s="216" t="s">
        <v>0</v>
      </c>
      <c r="M8" s="25"/>
    </row>
    <row r="9" spans="1:13" x14ac:dyDescent="0.25">
      <c r="A9" s="25"/>
      <c r="B9" s="56" t="s">
        <v>69</v>
      </c>
      <c r="C9" s="218">
        <v>0</v>
      </c>
      <c r="D9" s="216" t="s">
        <v>0</v>
      </c>
      <c r="E9" s="218">
        <v>0</v>
      </c>
      <c r="F9" s="216" t="s">
        <v>0</v>
      </c>
      <c r="G9" s="218">
        <v>0</v>
      </c>
      <c r="H9" s="216" t="s">
        <v>0</v>
      </c>
      <c r="I9" s="217"/>
      <c r="J9" s="216" t="s">
        <v>0</v>
      </c>
      <c r="K9" s="217"/>
      <c r="L9" s="216" t="s">
        <v>0</v>
      </c>
      <c r="M9" s="25"/>
    </row>
    <row r="10" spans="1:13" x14ac:dyDescent="0.25">
      <c r="A10" s="25"/>
      <c r="B10" s="198" t="s">
        <v>53</v>
      </c>
      <c r="C10" s="57">
        <v>0</v>
      </c>
      <c r="D10" s="216" t="s">
        <v>0</v>
      </c>
      <c r="E10" s="57">
        <v>0</v>
      </c>
      <c r="F10" s="216" t="s">
        <v>0</v>
      </c>
      <c r="G10" s="57">
        <v>0</v>
      </c>
      <c r="H10" s="216" t="s">
        <v>0</v>
      </c>
      <c r="I10" s="57"/>
      <c r="J10" s="216" t="s">
        <v>0</v>
      </c>
      <c r="K10" s="219">
        <f>IF(C11&gt;SUM(E8:I9),C11-SUM(E8:I9),0)*-1</f>
        <v>0</v>
      </c>
      <c r="L10" s="216" t="s">
        <v>0</v>
      </c>
      <c r="M10" s="25"/>
    </row>
    <row r="11" spans="1:13" x14ac:dyDescent="0.25">
      <c r="A11" s="25"/>
      <c r="B11" s="27" t="s">
        <v>44</v>
      </c>
      <c r="C11" s="54">
        <f>C7-C8-C9</f>
        <v>181847</v>
      </c>
      <c r="D11" s="220" t="s">
        <v>0</v>
      </c>
      <c r="E11" s="54">
        <f>C11+E7-E8-E9</f>
        <v>1172030</v>
      </c>
      <c r="F11" s="220" t="s">
        <v>0</v>
      </c>
      <c r="G11" s="54">
        <f>E11+G7-G8-G9</f>
        <v>1719695</v>
      </c>
      <c r="H11" s="220" t="s">
        <v>0</v>
      </c>
      <c r="I11" s="54">
        <f>G11+I7-I8-I9</f>
        <v>1719695</v>
      </c>
      <c r="J11" s="220" t="s">
        <v>0</v>
      </c>
      <c r="K11" s="54">
        <f>K7-K8-K9+K10+I11</f>
        <v>1719695</v>
      </c>
      <c r="L11" s="220" t="s">
        <v>0</v>
      </c>
      <c r="M11" s="25"/>
    </row>
    <row r="12" spans="1:13" x14ac:dyDescent="0.25">
      <c r="A12" s="25"/>
      <c r="B12" s="1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27" customWidth="1"/>
    <col min="2" max="2" width="68.85546875" style="127" customWidth="1"/>
    <col min="3" max="3" width="14.42578125" style="140" customWidth="1"/>
    <col min="4" max="4" width="3.28515625" style="141" customWidth="1"/>
    <col min="5" max="5" width="14.140625" style="142" customWidth="1"/>
    <col min="6" max="6" width="6.28515625" style="141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NFS 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V136</v>
      </c>
      <c r="B2" s="1"/>
      <c r="C2" s="124"/>
      <c r="D2" s="125"/>
      <c r="E2" s="126"/>
      <c r="F2" s="125"/>
      <c r="G2" s="1"/>
    </row>
    <row r="3" spans="1:18" ht="12.95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51" t="s">
        <v>101</v>
      </c>
      <c r="C4" s="251"/>
      <c r="D4" s="251"/>
      <c r="E4" s="251"/>
      <c r="F4" s="251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ht="12.95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14.1" customHeight="1" x14ac:dyDescent="0.2">
      <c r="A6" s="1"/>
      <c r="B6" s="2" t="s">
        <v>2</v>
      </c>
      <c r="C6" s="17"/>
      <c r="D6" s="65"/>
      <c r="E6" s="66"/>
      <c r="F6" s="67"/>
      <c r="G6" s="1"/>
      <c r="H6" s="130"/>
    </row>
    <row r="7" spans="1:18" ht="14.1" customHeight="1" x14ac:dyDescent="0.2">
      <c r="A7" s="1"/>
      <c r="B7" s="4" t="s">
        <v>103</v>
      </c>
      <c r="C7" s="13">
        <f>IF('3. Driftsomkostninger'!C14=0,'3. Driftsomkostninger'!C18,'3. Driftsomkostninger'!C18+'3. Driftsomkostninger'!C13)</f>
        <v>6458055.2505113678</v>
      </c>
      <c r="D7" s="68" t="s">
        <v>0</v>
      </c>
      <c r="E7" s="69"/>
      <c r="F7" s="70"/>
      <c r="G7" s="1"/>
      <c r="H7" s="130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8" t="s">
        <v>0</v>
      </c>
      <c r="E8" s="71"/>
      <c r="F8" s="72"/>
      <c r="G8" s="1"/>
      <c r="H8" s="130"/>
    </row>
    <row r="9" spans="1:18" ht="14.1" customHeight="1" x14ac:dyDescent="0.2">
      <c r="A9" s="1"/>
      <c r="B9" s="4" t="s">
        <v>104</v>
      </c>
      <c r="C9" s="13">
        <f>'3. Driftsomkostninger'!C20</f>
        <v>-24540.609951943199</v>
      </c>
      <c r="D9" s="68" t="s">
        <v>0</v>
      </c>
      <c r="E9" s="71"/>
      <c r="F9" s="72"/>
      <c r="G9" s="1"/>
      <c r="H9" s="130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8" t="s">
        <v>0</v>
      </c>
      <c r="E10" s="71"/>
      <c r="F10" s="72"/>
      <c r="G10" s="1"/>
      <c r="H10" s="130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8" t="s">
        <v>0</v>
      </c>
      <c r="E11" s="71"/>
      <c r="F11" s="72"/>
      <c r="G11" s="1"/>
      <c r="H11" s="130"/>
    </row>
    <row r="12" spans="1:18" ht="14.1" customHeight="1" x14ac:dyDescent="0.2">
      <c r="A12" s="1"/>
      <c r="B12" s="4" t="s">
        <v>6</v>
      </c>
      <c r="C12" s="13">
        <f>-'4. Benchmarking'!C20</f>
        <v>-294326</v>
      </c>
      <c r="D12" s="68" t="s">
        <v>0</v>
      </c>
      <c r="E12" s="73"/>
      <c r="F12" s="74"/>
      <c r="G12" s="1"/>
      <c r="H12" s="130"/>
    </row>
    <row r="13" spans="1:18" ht="14.1" customHeight="1" x14ac:dyDescent="0.2">
      <c r="A13" s="1"/>
      <c r="B13" s="3" t="s">
        <v>7</v>
      </c>
      <c r="C13" s="7">
        <f>SUM(C7:C12)</f>
        <v>6139188.6405594246</v>
      </c>
      <c r="D13" s="75" t="s">
        <v>0</v>
      </c>
      <c r="E13" s="6">
        <f>C13</f>
        <v>6139188.6405594246</v>
      </c>
      <c r="F13" s="76" t="s">
        <v>61</v>
      </c>
      <c r="G13" s="1"/>
      <c r="H13" s="130"/>
    </row>
    <row r="14" spans="1:18" ht="14.1" customHeight="1" x14ac:dyDescent="0.2">
      <c r="A14" s="1"/>
      <c r="B14" s="2" t="s">
        <v>8</v>
      </c>
      <c r="C14" s="14"/>
      <c r="D14" s="77"/>
      <c r="E14" s="78"/>
      <c r="F14" s="79"/>
      <c r="G14" s="1"/>
      <c r="H14" s="130"/>
    </row>
    <row r="15" spans="1:18" ht="14.1" customHeight="1" x14ac:dyDescent="0.2">
      <c r="A15" s="1"/>
      <c r="B15" s="4" t="s">
        <v>9</v>
      </c>
      <c r="C15" s="13">
        <f>'5. Historiske investeringer'!C9</f>
        <v>3605231.0583568853</v>
      </c>
      <c r="D15" s="80" t="s">
        <v>0</v>
      </c>
      <c r="E15" s="81"/>
      <c r="F15" s="82"/>
      <c r="G15" s="1"/>
      <c r="H15" s="130"/>
    </row>
    <row r="16" spans="1:18" ht="14.1" customHeight="1" x14ac:dyDescent="0.2">
      <c r="A16" s="1"/>
      <c r="B16" s="4" t="s">
        <v>218</v>
      </c>
      <c r="C16" s="13">
        <f>'6. Gennemførte investeringer'!F23</f>
        <v>534135.34200000006</v>
      </c>
      <c r="D16" s="80" t="s">
        <v>0</v>
      </c>
      <c r="E16" s="83"/>
      <c r="F16" s="84"/>
      <c r="G16" s="1"/>
      <c r="H16" s="130"/>
      <c r="O16" s="130"/>
    </row>
    <row r="17" spans="1:15" ht="14.1" customHeight="1" x14ac:dyDescent="0.2">
      <c r="A17" s="1"/>
      <c r="B17" s="4" t="s">
        <v>105</v>
      </c>
      <c r="C17" s="13">
        <f>'7. Korrektion investeringer'!C10</f>
        <v>-236375.41599999997</v>
      </c>
      <c r="D17" s="80" t="s">
        <v>0</v>
      </c>
      <c r="E17" s="83"/>
      <c r="F17" s="84"/>
      <c r="G17" s="1"/>
      <c r="H17" s="130"/>
      <c r="O17" s="130"/>
    </row>
    <row r="18" spans="1:15" ht="14.1" customHeight="1" x14ac:dyDescent="0.2">
      <c r="A18" s="1"/>
      <c r="B18" s="4" t="s">
        <v>106</v>
      </c>
      <c r="C18" s="13">
        <f>'8. Planlagte investeringer'!F32</f>
        <v>785333.33333333326</v>
      </c>
      <c r="D18" s="80" t="s">
        <v>0</v>
      </c>
      <c r="E18" s="83"/>
      <c r="F18" s="84"/>
      <c r="G18" s="1"/>
      <c r="H18" s="130"/>
      <c r="O18" s="130"/>
    </row>
    <row r="19" spans="1:15" ht="13.5" customHeight="1" x14ac:dyDescent="0.2">
      <c r="A19" s="1"/>
      <c r="B19" s="3" t="s">
        <v>20</v>
      </c>
      <c r="C19" s="9">
        <f>SUM(C15:C18)</f>
        <v>4688324.3176902188</v>
      </c>
      <c r="D19" s="75" t="s">
        <v>0</v>
      </c>
      <c r="E19" s="8">
        <f>C19</f>
        <v>4688324.3176902188</v>
      </c>
      <c r="F19" s="85" t="s">
        <v>61</v>
      </c>
      <c r="G19" s="1"/>
      <c r="H19" s="130"/>
    </row>
    <row r="20" spans="1:15" ht="14.1" customHeight="1" x14ac:dyDescent="0.2">
      <c r="A20" s="1"/>
      <c r="B20" s="2" t="s">
        <v>10</v>
      </c>
      <c r="C20" s="14"/>
      <c r="D20" s="77"/>
      <c r="E20" s="86"/>
      <c r="F20" s="87"/>
      <c r="G20" s="1"/>
      <c r="H20" s="130"/>
    </row>
    <row r="21" spans="1:15" ht="14.1" customHeight="1" x14ac:dyDescent="0.2">
      <c r="A21" s="1"/>
      <c r="B21" s="4" t="s">
        <v>135</v>
      </c>
      <c r="C21" s="13">
        <f>'9. 1-1 omkostninger'!C10</f>
        <v>539500</v>
      </c>
      <c r="D21" s="68" t="s">
        <v>0</v>
      </c>
      <c r="E21" s="81"/>
      <c r="F21" s="82"/>
      <c r="G21" s="1"/>
      <c r="H21" s="130"/>
    </row>
    <row r="22" spans="1:15" ht="14.1" customHeight="1" x14ac:dyDescent="0.2">
      <c r="A22" s="1"/>
      <c r="B22" s="4" t="s">
        <v>166</v>
      </c>
      <c r="C22" s="13">
        <f>'9. 1-1 omkostninger'!C15</f>
        <v>7300000</v>
      </c>
      <c r="D22" s="68" t="s">
        <v>0</v>
      </c>
      <c r="E22" s="83"/>
      <c r="F22" s="84"/>
      <c r="G22" s="1"/>
      <c r="H22" s="130"/>
    </row>
    <row r="23" spans="1:15" ht="25.5" x14ac:dyDescent="0.2">
      <c r="A23" s="1"/>
      <c r="B23" s="4" t="s">
        <v>167</v>
      </c>
      <c r="C23" s="13">
        <f>'9. 1-1 omkostninger'!C21</f>
        <v>76900</v>
      </c>
      <c r="D23" s="68" t="s">
        <v>0</v>
      </c>
      <c r="E23" s="83"/>
      <c r="F23" s="84"/>
      <c r="G23" s="1"/>
      <c r="H23" s="130"/>
    </row>
    <row r="24" spans="1:15" ht="14.1" customHeight="1" x14ac:dyDescent="0.2">
      <c r="A24" s="1"/>
      <c r="B24" s="4" t="s">
        <v>107</v>
      </c>
      <c r="C24" s="13">
        <f>'9. 1-1 omkostninger'!C27</f>
        <v>-248648</v>
      </c>
      <c r="D24" s="68" t="s">
        <v>0</v>
      </c>
      <c r="E24" s="83"/>
      <c r="F24" s="84"/>
      <c r="G24" s="1"/>
      <c r="H24" s="130"/>
    </row>
    <row r="25" spans="1:15" ht="14.1" customHeight="1" x14ac:dyDescent="0.2">
      <c r="A25" s="1"/>
      <c r="B25" s="4" t="s">
        <v>141</v>
      </c>
      <c r="C25" s="13">
        <f>'10. Miljø- og servicemål'!C9</f>
        <v>345000</v>
      </c>
      <c r="D25" s="68" t="s">
        <v>0</v>
      </c>
      <c r="E25" s="83"/>
      <c r="F25" s="84"/>
      <c r="G25" s="1"/>
      <c r="H25" s="130"/>
    </row>
    <row r="26" spans="1:15" x14ac:dyDescent="0.2">
      <c r="A26" s="1"/>
      <c r="B26" s="4" t="s">
        <v>108</v>
      </c>
      <c r="C26" s="13">
        <f>'10. Miljø- og servicemål'!C15</f>
        <v>-99013</v>
      </c>
      <c r="D26" s="68" t="s">
        <v>0</v>
      </c>
      <c r="E26" s="83"/>
      <c r="F26" s="84"/>
      <c r="G26" s="1"/>
      <c r="H26" s="130"/>
    </row>
    <row r="27" spans="1:15" ht="14.1" customHeight="1" x14ac:dyDescent="0.2">
      <c r="A27" s="1"/>
      <c r="B27" s="4" t="s">
        <v>168</v>
      </c>
      <c r="C27" s="13">
        <f>'11. Nettofinansielle poster'!C9</f>
        <v>90000</v>
      </c>
      <c r="D27" s="68" t="s">
        <v>0</v>
      </c>
      <c r="E27" s="83"/>
      <c r="F27" s="84"/>
      <c r="G27" s="1"/>
      <c r="H27" s="130"/>
      <c r="M27" s="131"/>
      <c r="N27" s="131"/>
      <c r="O27" s="131"/>
    </row>
    <row r="28" spans="1:15" ht="14.1" customHeight="1" x14ac:dyDescent="0.2">
      <c r="A28" s="1"/>
      <c r="B28" s="4" t="s">
        <v>109</v>
      </c>
      <c r="C28" s="13">
        <f>'11. Nettofinansielle poster'!C15</f>
        <v>-15608.18</v>
      </c>
      <c r="D28" s="68" t="s">
        <v>0</v>
      </c>
      <c r="E28" s="88"/>
      <c r="F28" s="89"/>
      <c r="G28" s="1"/>
      <c r="H28" s="130"/>
      <c r="M28" s="132"/>
      <c r="N28" s="133"/>
      <c r="O28" s="134"/>
    </row>
    <row r="29" spans="1:15" ht="14.1" customHeight="1" x14ac:dyDescent="0.2">
      <c r="A29" s="1"/>
      <c r="B29" s="3" t="s">
        <v>15</v>
      </c>
      <c r="C29" s="7">
        <f>SUM(C21:C28)</f>
        <v>7988130.8200000003</v>
      </c>
      <c r="D29" s="75" t="s">
        <v>0</v>
      </c>
      <c r="E29" s="6">
        <f>C29</f>
        <v>7988130.8200000003</v>
      </c>
      <c r="F29" s="76" t="s">
        <v>61</v>
      </c>
      <c r="G29" s="1"/>
      <c r="H29" s="130"/>
      <c r="M29" s="131"/>
      <c r="N29" s="131"/>
      <c r="O29" s="131"/>
    </row>
    <row r="30" spans="1:15" ht="14.1" customHeight="1" x14ac:dyDescent="0.2">
      <c r="A30" s="1"/>
      <c r="B30" s="2" t="s">
        <v>42</v>
      </c>
      <c r="C30" s="15"/>
      <c r="D30" s="90"/>
      <c r="E30" s="91"/>
      <c r="F30" s="92"/>
      <c r="G30" s="1"/>
      <c r="H30" s="130"/>
      <c r="N30" s="131"/>
      <c r="O30" s="131"/>
    </row>
    <row r="31" spans="1:15" ht="14.1" customHeight="1" x14ac:dyDescent="0.2">
      <c r="A31" s="1"/>
      <c r="B31" s="3" t="s">
        <v>19</v>
      </c>
      <c r="C31" s="9">
        <v>0</v>
      </c>
      <c r="D31" s="75" t="s">
        <v>0</v>
      </c>
      <c r="E31" s="10">
        <f>C31</f>
        <v>0</v>
      </c>
      <c r="F31" s="76" t="s">
        <v>61</v>
      </c>
      <c r="G31" s="1"/>
      <c r="H31" s="130"/>
    </row>
    <row r="32" spans="1:15" ht="14.1" customHeight="1" x14ac:dyDescent="0.2">
      <c r="A32" s="1"/>
      <c r="B32" s="5" t="s">
        <v>11</v>
      </c>
      <c r="C32" s="16"/>
      <c r="D32" s="93"/>
      <c r="E32" s="78"/>
      <c r="F32" s="94"/>
      <c r="G32" s="1"/>
      <c r="H32" s="130"/>
    </row>
    <row r="33" spans="1:8" ht="14.1" customHeight="1" x14ac:dyDescent="0.2">
      <c r="A33" s="1"/>
      <c r="B33" s="3" t="s">
        <v>170</v>
      </c>
      <c r="C33" s="9">
        <f>'13. Kontrol med indtægtsrammen'!E37</f>
        <v>712537.10368463397</v>
      </c>
      <c r="D33" s="75" t="s">
        <v>0</v>
      </c>
      <c r="E33" s="12">
        <f>C33</f>
        <v>712537.10368463397</v>
      </c>
      <c r="F33" s="76" t="s">
        <v>61</v>
      </c>
      <c r="G33" s="1"/>
      <c r="H33" s="130"/>
    </row>
    <row r="34" spans="1:8" ht="14.1" customHeight="1" x14ac:dyDescent="0.2">
      <c r="A34" s="1"/>
      <c r="B34" s="2" t="s">
        <v>12</v>
      </c>
      <c r="C34" s="95"/>
      <c r="D34" s="77"/>
      <c r="E34" s="78"/>
      <c r="F34" s="79"/>
      <c r="G34" s="1"/>
      <c r="H34" s="130"/>
    </row>
    <row r="35" spans="1:8" ht="14.1" customHeight="1" x14ac:dyDescent="0.2">
      <c r="A35" s="1"/>
      <c r="B35" s="108" t="s">
        <v>110</v>
      </c>
      <c r="C35" s="11"/>
      <c r="D35" s="96"/>
      <c r="E35" s="10">
        <f>E13+E19+E29+E31+E33</f>
        <v>19528180.881934278</v>
      </c>
      <c r="F35" s="76" t="s">
        <v>61</v>
      </c>
      <c r="G35" s="1"/>
      <c r="H35" s="130"/>
    </row>
    <row r="36" spans="1:8" ht="14.1" customHeight="1" x14ac:dyDescent="0.2">
      <c r="A36" s="1"/>
      <c r="B36" s="107" t="s">
        <v>111</v>
      </c>
      <c r="C36" s="97"/>
      <c r="D36" s="98"/>
      <c r="E36" s="135">
        <v>1168254</v>
      </c>
      <c r="F36" s="99" t="s">
        <v>62</v>
      </c>
      <c r="G36" s="1"/>
      <c r="H36" s="130"/>
    </row>
    <row r="37" spans="1:8" ht="14.1" customHeight="1" x14ac:dyDescent="0.2">
      <c r="A37" s="1"/>
      <c r="B37" s="2" t="s">
        <v>112</v>
      </c>
      <c r="C37" s="100"/>
      <c r="D37" s="101"/>
      <c r="E37" s="63">
        <f>E35/E36</f>
        <v>16.715697855033476</v>
      </c>
      <c r="F37" s="102" t="s">
        <v>63</v>
      </c>
      <c r="G37" s="1"/>
      <c r="H37" s="130"/>
    </row>
    <row r="38" spans="1:8" ht="13.5" customHeight="1" x14ac:dyDescent="0.2">
      <c r="A38" s="1"/>
      <c r="B38" s="2" t="s">
        <v>113</v>
      </c>
      <c r="C38" s="100"/>
      <c r="D38" s="101"/>
      <c r="E38" s="63">
        <f>(E35-C22)/E36</f>
        <v>10.467056720485679</v>
      </c>
      <c r="F38" s="102" t="s">
        <v>63</v>
      </c>
      <c r="G38" s="1"/>
      <c r="H38" s="130"/>
    </row>
    <row r="39" spans="1:8" x14ac:dyDescent="0.2">
      <c r="A39" s="1"/>
      <c r="B39" s="1"/>
      <c r="C39" s="124"/>
      <c r="D39" s="125"/>
      <c r="E39" s="126"/>
      <c r="F39" s="125"/>
      <c r="G39" s="1"/>
      <c r="H39" s="130"/>
    </row>
    <row r="40" spans="1:8" x14ac:dyDescent="0.2">
      <c r="A40" s="1"/>
      <c r="B40" s="136"/>
      <c r="C40" s="124"/>
      <c r="D40" s="125"/>
      <c r="E40" s="126"/>
      <c r="F40" s="125"/>
      <c r="G40" s="1"/>
      <c r="H40" s="130"/>
    </row>
    <row r="41" spans="1:8" ht="12.95" hidden="1" x14ac:dyDescent="0.2">
      <c r="A41" s="130"/>
      <c r="B41" s="130"/>
      <c r="C41" s="137"/>
      <c r="D41" s="138"/>
      <c r="E41" s="139"/>
      <c r="F41" s="138"/>
      <c r="G41" s="130"/>
      <c r="H41" s="130"/>
    </row>
    <row r="42" spans="1:8" ht="12.95" hidden="1" x14ac:dyDescent="0.2">
      <c r="A42" s="130"/>
      <c r="B42" s="130"/>
      <c r="C42" s="137"/>
      <c r="D42" s="138"/>
      <c r="E42" s="139"/>
      <c r="F42" s="138"/>
      <c r="G42" s="130"/>
      <c r="H42" s="130"/>
    </row>
    <row r="43" spans="1:8" ht="12.95" hidden="1" x14ac:dyDescent="0.2">
      <c r="A43" s="130"/>
      <c r="B43" s="130"/>
      <c r="C43" s="137"/>
      <c r="D43" s="138"/>
      <c r="E43" s="139"/>
      <c r="F43" s="138"/>
      <c r="G43" s="130"/>
      <c r="H43" s="130"/>
    </row>
    <row r="44" spans="1:8" x14ac:dyDescent="0.2">
      <c r="A44" s="1"/>
      <c r="B44" s="136"/>
      <c r="C44" s="124"/>
      <c r="D44" s="125"/>
      <c r="E44" s="126"/>
      <c r="F44" s="125"/>
      <c r="G44" s="1"/>
    </row>
    <row r="45" spans="1:8" ht="12.95" hidden="1" customHeight="1" x14ac:dyDescent="0.2"/>
    <row r="46" spans="1:8" ht="12.95" hidden="1" customHeight="1" x14ac:dyDescent="0.2">
      <c r="C46" s="127"/>
      <c r="D46" s="127"/>
      <c r="E46" s="127"/>
      <c r="F46" s="127"/>
    </row>
    <row r="47" spans="1:8" ht="12.95" hidden="1" x14ac:dyDescent="0.2">
      <c r="C47" s="127"/>
      <c r="D47" s="127"/>
      <c r="E47" s="127"/>
      <c r="F47" s="127"/>
    </row>
    <row r="48" spans="1:8" ht="12.95" hidden="1" x14ac:dyDescent="0.2">
      <c r="C48" s="127"/>
      <c r="D48" s="127"/>
      <c r="E48" s="127"/>
      <c r="F48" s="127"/>
    </row>
    <row r="49" spans="1:7" s="207" customFormat="1" x14ac:dyDescent="0.2">
      <c r="A49" s="208"/>
      <c r="B49" s="208"/>
      <c r="C49" s="209"/>
      <c r="D49" s="210"/>
      <c r="E49" s="211"/>
      <c r="F49" s="210"/>
      <c r="G49" s="208"/>
    </row>
    <row r="50" spans="1:7" s="207" customFormat="1" x14ac:dyDescent="0.2">
      <c r="A50" s="208"/>
      <c r="B50" s="208"/>
      <c r="C50" s="209"/>
      <c r="D50" s="210"/>
      <c r="E50" s="211"/>
      <c r="F50" s="210"/>
      <c r="G50" s="208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0" customWidth="1"/>
    <col min="2" max="2" width="66.42578125" style="150" customWidth="1"/>
    <col min="3" max="3" width="20.42578125" style="150" customWidth="1"/>
    <col min="4" max="4" width="4" style="150" customWidth="1"/>
    <col min="5" max="5" width="8.140625" style="150" customWidth="1"/>
    <col min="6" max="16384" width="9.140625" style="150" hidden="1"/>
  </cols>
  <sheetData>
    <row r="1" spans="1:16384" s="143" customFormat="1" ht="14.1" customHeight="1" x14ac:dyDescent="0.25">
      <c r="A1" s="1" t="str">
        <f>'1. Forside'!A1</f>
        <v>NFS Vand AS</v>
      </c>
      <c r="B1" s="25"/>
      <c r="C1" s="25"/>
      <c r="D1" s="25"/>
      <c r="E1" s="25"/>
    </row>
    <row r="2" spans="1:16384" s="143" customFormat="1" ht="14.1" customHeight="1" x14ac:dyDescent="0.25">
      <c r="A2" s="1" t="str">
        <f>'1. Forside'!A2</f>
        <v>V136</v>
      </c>
      <c r="B2" s="25"/>
      <c r="C2" s="25"/>
      <c r="D2" s="25"/>
      <c r="E2" s="25"/>
    </row>
    <row r="3" spans="1:16384" s="143" customFormat="1" ht="14.1" customHeight="1" x14ac:dyDescent="0.25">
      <c r="A3" s="25"/>
      <c r="B3" s="25"/>
      <c r="C3" s="25"/>
      <c r="D3" s="25"/>
      <c r="E3" s="25"/>
    </row>
    <row r="4" spans="1:16384" s="143" customFormat="1" ht="14.1" customHeight="1" x14ac:dyDescent="0.25">
      <c r="A4" s="25"/>
      <c r="B4" s="251" t="s">
        <v>120</v>
      </c>
      <c r="C4" s="251"/>
      <c r="D4" s="25"/>
      <c r="E4" s="25"/>
    </row>
    <row r="5" spans="1:16384" s="143" customFormat="1" ht="14.1" customHeight="1" x14ac:dyDescent="0.25">
      <c r="A5" s="25"/>
      <c r="B5" s="144"/>
      <c r="C5" s="25"/>
      <c r="D5" s="25"/>
      <c r="E5" s="25"/>
    </row>
    <row r="6" spans="1:16384" s="143" customFormat="1" ht="24" customHeight="1" x14ac:dyDescent="0.25">
      <c r="A6" s="25"/>
      <c r="B6" s="19" t="s">
        <v>158</v>
      </c>
      <c r="C6" s="145"/>
      <c r="D6" s="145"/>
      <c r="E6" s="25"/>
    </row>
    <row r="7" spans="1:16384" s="143" customFormat="1" ht="14.1" customHeight="1" x14ac:dyDescent="0.25">
      <c r="A7" s="25"/>
      <c r="B7" s="21" t="s">
        <v>159</v>
      </c>
      <c r="C7" s="39">
        <v>6458055.2505113678</v>
      </c>
      <c r="D7" s="146" t="s">
        <v>0</v>
      </c>
      <c r="E7" s="25"/>
    </row>
    <row r="8" spans="1:16384" s="143" customFormat="1" ht="14.1" customHeight="1" x14ac:dyDescent="0.25">
      <c r="A8" s="25"/>
      <c r="B8" s="22" t="s">
        <v>85</v>
      </c>
      <c r="C8" s="24">
        <v>0</v>
      </c>
      <c r="D8" s="147" t="s">
        <v>0</v>
      </c>
      <c r="E8" s="25"/>
    </row>
    <row r="9" spans="1:16384" s="143" customFormat="1" ht="14.1" customHeight="1" x14ac:dyDescent="0.25">
      <c r="A9" s="25"/>
      <c r="B9" s="27" t="s">
        <v>160</v>
      </c>
      <c r="C9" s="26">
        <f>C7+C8</f>
        <v>6458055.2505113678</v>
      </c>
      <c r="D9" s="148" t="s">
        <v>0</v>
      </c>
      <c r="E9" s="25"/>
    </row>
    <row r="10" spans="1:16384" s="143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3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3" customFormat="1" ht="24" customHeight="1" x14ac:dyDescent="0.25">
      <c r="A12" s="25"/>
      <c r="B12" s="19" t="s">
        <v>34</v>
      </c>
      <c r="C12" s="145"/>
      <c r="D12" s="14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3" customFormat="1" ht="14.1" customHeight="1" x14ac:dyDescent="0.25">
      <c r="A13" s="25"/>
      <c r="B13" s="21" t="s">
        <v>161</v>
      </c>
      <c r="C13" s="39">
        <v>0</v>
      </c>
      <c r="D13" s="146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3" customFormat="1" ht="14.1" customHeight="1" x14ac:dyDescent="0.25">
      <c r="A14" s="25"/>
      <c r="B14" s="27" t="s">
        <v>35</v>
      </c>
      <c r="C14" s="26">
        <f>C13</f>
        <v>0</v>
      </c>
      <c r="D14" s="148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3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3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3" customFormat="1" ht="24" customHeight="1" x14ac:dyDescent="0.25">
      <c r="A17" s="25"/>
      <c r="B17" s="19" t="s">
        <v>162</v>
      </c>
      <c r="C17" s="145"/>
      <c r="D17" s="14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3" customFormat="1" ht="14.1" customHeight="1" x14ac:dyDescent="0.25">
      <c r="A18" s="25"/>
      <c r="B18" s="21" t="s">
        <v>159</v>
      </c>
      <c r="C18" s="39">
        <v>6458055.2505113678</v>
      </c>
      <c r="D18" s="146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3" customFormat="1" ht="14.1" customHeight="1" x14ac:dyDescent="0.25">
      <c r="A19" s="25"/>
      <c r="B19" s="21" t="s">
        <v>163</v>
      </c>
      <c r="C19" s="205">
        <v>-0.38</v>
      </c>
      <c r="D19" s="146" t="s">
        <v>16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3" customFormat="1" ht="14.1" customHeight="1" x14ac:dyDescent="0.25">
      <c r="A20" s="25"/>
      <c r="B20" s="27" t="s">
        <v>4</v>
      </c>
      <c r="C20" s="26">
        <f>C18*(C19/100)</f>
        <v>-24540.609951943199</v>
      </c>
      <c r="D20" s="148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3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3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3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3" customFormat="1" hidden="1" x14ac:dyDescent="0.25"/>
    <row r="25" spans="1:16384" s="143" customFormat="1" ht="15" hidden="1" customHeight="1" x14ac:dyDescent="0.25"/>
    <row r="26" spans="1:16384" s="143" customFormat="1" ht="15" hidden="1" customHeight="1" x14ac:dyDescent="0.25"/>
    <row r="27" spans="1:16384" s="143" customFormat="1" ht="15" hidden="1" customHeight="1" x14ac:dyDescent="0.25"/>
    <row r="28" spans="1:16384" s="143" customFormat="1" ht="15" hidden="1" customHeight="1" x14ac:dyDescent="0.25"/>
    <row r="29" spans="1:16384" s="143" customFormat="1" ht="15" hidden="1" customHeight="1" x14ac:dyDescent="0.25"/>
    <row r="30" spans="1:16384" s="143" customFormat="1" ht="15" hidden="1" customHeight="1" x14ac:dyDescent="0.25"/>
    <row r="31" spans="1:16384" s="143" customFormat="1" ht="15" hidden="1" customHeight="1" x14ac:dyDescent="0.25"/>
    <row r="32" spans="1:16384" s="143" customFormat="1" ht="15" hidden="1" customHeight="1" x14ac:dyDescent="0.25"/>
    <row r="33" s="143" customFormat="1" ht="15" hidden="1" customHeight="1" x14ac:dyDescent="0.25"/>
    <row r="34" s="143" customFormat="1" ht="15" hidden="1" customHeight="1" x14ac:dyDescent="0.25"/>
    <row r="35" s="143" customFormat="1" ht="15" hidden="1" customHeight="1" x14ac:dyDescent="0.25"/>
    <row r="36" s="143" customFormat="1" ht="15" hidden="1" customHeight="1" x14ac:dyDescent="0.25"/>
    <row r="37" s="143" customFormat="1" ht="15" hidden="1" customHeight="1" x14ac:dyDescent="0.25"/>
    <row r="38" s="143" customFormat="1" ht="15" hidden="1" customHeight="1" x14ac:dyDescent="0.25"/>
    <row r="39" s="143" customFormat="1" ht="15" hidden="1" customHeight="1" x14ac:dyDescent="0.25"/>
    <row r="40" s="143" customFormat="1" ht="15" hidden="1" customHeight="1" x14ac:dyDescent="0.25"/>
    <row r="41" s="143" customFormat="1" ht="15" hidden="1" customHeight="1" x14ac:dyDescent="0.25"/>
    <row r="42" s="143" customFormat="1" ht="15" hidden="1" customHeight="1" x14ac:dyDescent="0.25"/>
    <row r="43" s="143" customFormat="1" ht="15" hidden="1" customHeight="1" x14ac:dyDescent="0.25"/>
    <row r="44" s="143" customFormat="1" ht="15" hidden="1" customHeight="1" x14ac:dyDescent="0.25"/>
    <row r="45" s="143" customFormat="1" ht="15" hidden="1" customHeight="1" x14ac:dyDescent="0.25"/>
    <row r="46" s="143" customFormat="1" ht="15" hidden="1" customHeight="1" x14ac:dyDescent="0.25"/>
    <row r="47" s="143" customFormat="1" ht="15" hidden="1" customHeight="1" x14ac:dyDescent="0.25"/>
    <row r="48" s="143" customFormat="1" ht="15" hidden="1" customHeight="1" x14ac:dyDescent="0.25"/>
    <row r="49" spans="1:5" ht="15" customHeight="1" x14ac:dyDescent="0.25">
      <c r="A49" s="149"/>
      <c r="B49" s="149"/>
      <c r="C49" s="149"/>
      <c r="D49" s="149"/>
      <c r="E49" s="149"/>
    </row>
    <row r="50" spans="1:5" ht="15" customHeight="1" x14ac:dyDescent="0.25">
      <c r="A50" s="149"/>
      <c r="B50" s="149"/>
      <c r="C50" s="149"/>
      <c r="D50" s="149"/>
      <c r="E50" s="149"/>
    </row>
    <row r="51" spans="1:5" ht="15" customHeight="1" x14ac:dyDescent="0.25">
      <c r="A51" s="149"/>
      <c r="B51" s="149"/>
      <c r="C51" s="149"/>
      <c r="D51" s="149"/>
      <c r="E51" s="149"/>
    </row>
    <row r="52" spans="1:5" ht="15" customHeight="1" x14ac:dyDescent="0.25">
      <c r="A52" s="149"/>
      <c r="B52" s="149"/>
      <c r="C52" s="149"/>
      <c r="D52" s="149"/>
      <c r="E52" s="149"/>
    </row>
    <row r="53" spans="1:5" ht="15" customHeight="1" x14ac:dyDescent="0.25">
      <c r="A53" s="149"/>
      <c r="B53" s="149"/>
      <c r="C53" s="149"/>
      <c r="D53" s="149"/>
      <c r="E53" s="149"/>
    </row>
    <row r="54" spans="1:5" ht="15" customHeight="1" x14ac:dyDescent="0.25">
      <c r="A54" s="149"/>
      <c r="B54" s="149"/>
      <c r="C54" s="149"/>
      <c r="D54" s="149"/>
      <c r="E54" s="149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3" customWidth="1"/>
    <col min="2" max="2" width="62.85546875" style="143" customWidth="1"/>
    <col min="3" max="3" width="22" style="143" customWidth="1"/>
    <col min="4" max="4" width="4" style="143" customWidth="1"/>
    <col min="5" max="5" width="9.140625" style="143" customWidth="1"/>
    <col min="6" max="16384" width="9.140625" style="143" hidden="1"/>
  </cols>
  <sheetData>
    <row r="1" spans="1:5" ht="14.1" customHeight="1" x14ac:dyDescent="0.25">
      <c r="A1" s="1" t="str">
        <f>'1. Forside'!A1</f>
        <v>NFS 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V136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51" t="s">
        <v>119</v>
      </c>
      <c r="C4" s="251"/>
      <c r="D4" s="25"/>
      <c r="E4" s="25"/>
    </row>
    <row r="5" spans="1:5" ht="14.1" customHeight="1" x14ac:dyDescent="0.25">
      <c r="A5" s="25"/>
      <c r="B5" s="144"/>
      <c r="C5" s="25"/>
      <c r="D5" s="25"/>
      <c r="E5" s="25"/>
    </row>
    <row r="6" spans="1:5" ht="24" customHeight="1" x14ac:dyDescent="0.25">
      <c r="A6" s="25"/>
      <c r="B6" s="19" t="s">
        <v>125</v>
      </c>
      <c r="C6" s="145"/>
      <c r="D6" s="145"/>
      <c r="E6" s="25"/>
    </row>
    <row r="7" spans="1:5" ht="14.1" customHeight="1" x14ac:dyDescent="0.25">
      <c r="A7" s="25"/>
      <c r="B7" s="21" t="s">
        <v>36</v>
      </c>
      <c r="C7" s="212">
        <v>4310751.8797163386</v>
      </c>
      <c r="D7" s="146" t="s">
        <v>0</v>
      </c>
      <c r="E7" s="25"/>
    </row>
    <row r="8" spans="1:5" ht="14.1" customHeight="1" x14ac:dyDescent="0.25">
      <c r="A8" s="25"/>
      <c r="B8" s="21" t="s">
        <v>164</v>
      </c>
      <c r="C8" s="39">
        <f>'3. Driftsomkostninger'!C18+'3. Driftsomkostninger'!C20</f>
        <v>6433514.6405594246</v>
      </c>
      <c r="D8" s="146" t="s">
        <v>0</v>
      </c>
      <c r="E8" s="25"/>
    </row>
    <row r="9" spans="1:5" ht="14.1" customHeight="1" x14ac:dyDescent="0.25">
      <c r="A9" s="25"/>
      <c r="B9" s="27" t="s">
        <v>37</v>
      </c>
      <c r="C9" s="26">
        <f>IF(C8&gt;C7,0,C7-C8)</f>
        <v>0</v>
      </c>
      <c r="D9" s="148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45"/>
      <c r="D12" s="145"/>
      <c r="E12" s="25"/>
    </row>
    <row r="13" spans="1:5" ht="14.1" customHeight="1" x14ac:dyDescent="0.25">
      <c r="A13" s="25"/>
      <c r="B13" s="21" t="s">
        <v>159</v>
      </c>
      <c r="C13" s="39">
        <f>'3. Driftsomkostninger'!C18</f>
        <v>6458055.2505113678</v>
      </c>
      <c r="D13" s="146" t="s">
        <v>0</v>
      </c>
      <c r="E13" s="25"/>
    </row>
    <row r="14" spans="1:5" ht="14.1" customHeight="1" x14ac:dyDescent="0.25">
      <c r="A14" s="25"/>
      <c r="B14" s="21" t="s">
        <v>38</v>
      </c>
      <c r="C14" s="205">
        <v>0</v>
      </c>
      <c r="D14" s="146" t="s">
        <v>16</v>
      </c>
      <c r="E14" s="25"/>
    </row>
    <row r="15" spans="1:5" ht="14.1" customHeight="1" x14ac:dyDescent="0.25">
      <c r="A15" s="25"/>
      <c r="B15" s="27" t="s">
        <v>65</v>
      </c>
      <c r="C15" s="26">
        <f>C13*(C14/100)</f>
        <v>0</v>
      </c>
      <c r="D15" s="148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45"/>
      <c r="D18" s="145"/>
      <c r="E18" s="25"/>
    </row>
    <row r="19" spans="1:5" ht="26.25" x14ac:dyDescent="0.25">
      <c r="A19" s="25"/>
      <c r="B19" s="21" t="s">
        <v>165</v>
      </c>
      <c r="C19" s="212">
        <v>1177303.4721682223</v>
      </c>
      <c r="D19" s="146" t="s">
        <v>0</v>
      </c>
      <c r="E19" s="25"/>
    </row>
    <row r="20" spans="1:5" ht="14.1" customHeight="1" x14ac:dyDescent="0.25">
      <c r="A20" s="25"/>
      <c r="B20" s="27" t="s">
        <v>169</v>
      </c>
      <c r="C20" s="26">
        <v>294326</v>
      </c>
      <c r="D20" s="148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0"/>
      <c r="B39" s="150"/>
      <c r="C39" s="150"/>
      <c r="D39" s="150"/>
      <c r="E39" s="150"/>
    </row>
    <row r="40" spans="1:5" ht="15" customHeight="1" x14ac:dyDescent="0.25">
      <c r="A40" s="150"/>
      <c r="B40" s="150"/>
      <c r="C40" s="150"/>
      <c r="D40" s="150"/>
      <c r="E40" s="150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3" customWidth="1"/>
    <col min="2" max="2" width="59.140625" style="143" customWidth="1"/>
    <col min="3" max="3" width="26.28515625" style="143" customWidth="1"/>
    <col min="4" max="4" width="3.42578125" style="143" customWidth="1"/>
    <col min="5" max="5" width="9.140625" style="143" customWidth="1"/>
    <col min="6" max="16384" width="9.140625" style="143" hidden="1"/>
  </cols>
  <sheetData>
    <row r="1" spans="1:5" ht="14.1" customHeight="1" x14ac:dyDescent="0.25">
      <c r="A1" s="1" t="str">
        <f>'1. Forside'!A1</f>
        <v>NFS 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V136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51" t="s">
        <v>118</v>
      </c>
      <c r="C4" s="251"/>
      <c r="D4" s="25"/>
      <c r="E4" s="25"/>
    </row>
    <row r="5" spans="1:5" ht="14.1" customHeight="1" x14ac:dyDescent="0.25">
      <c r="A5" s="25"/>
      <c r="B5" s="144"/>
      <c r="C5" s="25"/>
      <c r="D5" s="25"/>
      <c r="E5" s="25"/>
    </row>
    <row r="6" spans="1:5" ht="24" customHeight="1" x14ac:dyDescent="0.25">
      <c r="A6" s="25"/>
      <c r="B6" s="19" t="s">
        <v>18</v>
      </c>
      <c r="C6" s="145"/>
      <c r="D6" s="145"/>
      <c r="E6" s="25"/>
    </row>
    <row r="7" spans="1:5" ht="14.1" customHeight="1" x14ac:dyDescent="0.25">
      <c r="A7" s="25"/>
      <c r="B7" s="21" t="s">
        <v>21</v>
      </c>
      <c r="C7" s="18">
        <v>148601982.62400115</v>
      </c>
      <c r="D7" s="146" t="s">
        <v>0</v>
      </c>
      <c r="E7" s="25"/>
    </row>
    <row r="8" spans="1:5" ht="14.1" customHeight="1" x14ac:dyDescent="0.25">
      <c r="A8" s="25"/>
      <c r="B8" s="21" t="s">
        <v>43</v>
      </c>
      <c r="C8" s="39">
        <v>3605231.0583568853</v>
      </c>
      <c r="D8" s="146" t="s">
        <v>0</v>
      </c>
      <c r="E8" s="25"/>
    </row>
    <row r="9" spans="1:5" ht="14.1" customHeight="1" x14ac:dyDescent="0.25">
      <c r="A9" s="25"/>
      <c r="B9" s="27" t="s">
        <v>121</v>
      </c>
      <c r="C9" s="26">
        <f>C8</f>
        <v>3605231.0583568853</v>
      </c>
      <c r="D9" s="148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3.42578125" style="150" customWidth="1"/>
    <col min="3" max="3" width="6" style="150" customWidth="1"/>
    <col min="4" max="4" width="7.85546875" style="150" customWidth="1"/>
    <col min="5" max="5" width="13.85546875" style="150" customWidth="1"/>
    <col min="6" max="6" width="11" style="150" customWidth="1"/>
    <col min="7" max="7" width="4" style="150" customWidth="1"/>
    <col min="8" max="8" width="9.28515625" style="150" customWidth="1"/>
    <col min="9" max="16384" width="9.140625" style="150" hidden="1"/>
  </cols>
  <sheetData>
    <row r="1" spans="1:8" s="143" customFormat="1" x14ac:dyDescent="0.25">
      <c r="A1" s="1" t="str">
        <f>'1. Forside'!A1</f>
        <v>NFS Vand AS</v>
      </c>
      <c r="B1" s="25"/>
      <c r="C1" s="25"/>
      <c r="D1" s="25"/>
      <c r="E1" s="25"/>
      <c r="F1" s="25"/>
      <c r="G1" s="25"/>
      <c r="H1" s="25"/>
    </row>
    <row r="2" spans="1:8" s="143" customFormat="1" x14ac:dyDescent="0.25">
      <c r="A2" s="1" t="str">
        <f>'1. Forside'!A2</f>
        <v>V136</v>
      </c>
      <c r="B2" s="25"/>
      <c r="C2" s="25"/>
      <c r="D2" s="25"/>
      <c r="E2" s="25"/>
      <c r="F2" s="25"/>
      <c r="G2" s="25"/>
      <c r="H2" s="25"/>
    </row>
    <row r="3" spans="1:8" s="143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3" customFormat="1" ht="30" customHeight="1" x14ac:dyDescent="0.25">
      <c r="A4" s="25"/>
      <c r="B4" s="252" t="s">
        <v>122</v>
      </c>
      <c r="C4" s="252"/>
      <c r="D4" s="252"/>
      <c r="E4" s="252"/>
      <c r="F4" s="252"/>
      <c r="G4" s="203"/>
      <c r="H4" s="25"/>
    </row>
    <row r="5" spans="1:8" s="143" customFormat="1" ht="14.25" customHeight="1" x14ac:dyDescent="0.25">
      <c r="A5" s="25"/>
      <c r="B5" s="144"/>
      <c r="C5" s="25"/>
      <c r="D5" s="25"/>
      <c r="E5" s="25"/>
      <c r="F5" s="25"/>
      <c r="G5" s="25"/>
      <c r="H5" s="25"/>
    </row>
    <row r="6" spans="1:8" s="152" customFormat="1" ht="27.2" customHeight="1" x14ac:dyDescent="0.25">
      <c r="A6" s="151"/>
      <c r="B6" s="19" t="s">
        <v>127</v>
      </c>
      <c r="C6" s="32"/>
      <c r="D6" s="32"/>
      <c r="E6" s="32"/>
      <c r="F6" s="32"/>
      <c r="G6" s="32"/>
      <c r="H6" s="151"/>
    </row>
    <row r="7" spans="1:8" s="143" customFormat="1" ht="42.75" customHeight="1" x14ac:dyDescent="0.25">
      <c r="A7" s="25"/>
      <c r="B7" s="204" t="s">
        <v>1</v>
      </c>
      <c r="C7" s="204" t="s">
        <v>46</v>
      </c>
      <c r="D7" s="204" t="s">
        <v>50</v>
      </c>
      <c r="E7" s="204" t="s">
        <v>49</v>
      </c>
      <c r="F7" s="253" t="s">
        <v>48</v>
      </c>
      <c r="G7" s="253"/>
      <c r="H7" s="25"/>
    </row>
    <row r="8" spans="1:8" s="143" customFormat="1" x14ac:dyDescent="0.25">
      <c r="A8" s="25"/>
      <c r="B8" s="28" t="s">
        <v>174</v>
      </c>
      <c r="C8" s="29" t="s">
        <v>175</v>
      </c>
      <c r="D8" s="30" t="s">
        <v>176</v>
      </c>
      <c r="E8" s="31">
        <v>33435</v>
      </c>
      <c r="F8" s="33">
        <f t="shared" ref="F8:F20" si="0">E8/D8</f>
        <v>1114.5</v>
      </c>
      <c r="G8" s="34" t="s">
        <v>0</v>
      </c>
      <c r="H8" s="25"/>
    </row>
    <row r="9" spans="1:8" s="143" customFormat="1" x14ac:dyDescent="0.25">
      <c r="A9" s="25"/>
      <c r="B9" s="28" t="s">
        <v>177</v>
      </c>
      <c r="C9" s="29" t="s">
        <v>175</v>
      </c>
      <c r="D9" s="30" t="s">
        <v>178</v>
      </c>
      <c r="E9" s="31">
        <v>37235.699999999997</v>
      </c>
      <c r="F9" s="33">
        <f t="shared" ref="F9:F17" si="1">E9/D9</f>
        <v>1489.4279999999999</v>
      </c>
      <c r="G9" s="34" t="s">
        <v>0</v>
      </c>
      <c r="H9" s="25"/>
    </row>
    <row r="10" spans="1:8" s="143" customFormat="1" x14ac:dyDescent="0.25">
      <c r="A10" s="25"/>
      <c r="B10" s="28" t="s">
        <v>179</v>
      </c>
      <c r="C10" s="29" t="s">
        <v>175</v>
      </c>
      <c r="D10" s="30" t="s">
        <v>180</v>
      </c>
      <c r="E10" s="31">
        <v>89041.24</v>
      </c>
      <c r="F10" s="33">
        <f t="shared" si="1"/>
        <v>1187.2165333333335</v>
      </c>
      <c r="G10" s="34" t="s">
        <v>0</v>
      </c>
      <c r="H10" s="25"/>
    </row>
    <row r="11" spans="1:8" s="143" customFormat="1" x14ac:dyDescent="0.25">
      <c r="A11" s="25"/>
      <c r="B11" s="28" t="s">
        <v>181</v>
      </c>
      <c r="C11" s="29" t="s">
        <v>175</v>
      </c>
      <c r="D11" s="30" t="s">
        <v>178</v>
      </c>
      <c r="E11" s="31">
        <v>100435.13</v>
      </c>
      <c r="F11" s="33">
        <f t="shared" si="1"/>
        <v>4017.4052000000001</v>
      </c>
      <c r="G11" s="34" t="s">
        <v>0</v>
      </c>
      <c r="H11" s="25"/>
    </row>
    <row r="12" spans="1:8" s="143" customFormat="1" x14ac:dyDescent="0.25">
      <c r="A12" s="25"/>
      <c r="B12" s="28" t="s">
        <v>182</v>
      </c>
      <c r="C12" s="29" t="s">
        <v>175</v>
      </c>
      <c r="D12" s="30" t="s">
        <v>178</v>
      </c>
      <c r="E12" s="31">
        <v>32865</v>
      </c>
      <c r="F12" s="33">
        <f t="shared" si="1"/>
        <v>1314.6</v>
      </c>
      <c r="G12" s="34" t="s">
        <v>0</v>
      </c>
      <c r="H12" s="25"/>
    </row>
    <row r="13" spans="1:8" s="143" customFormat="1" x14ac:dyDescent="0.25">
      <c r="A13" s="25"/>
      <c r="B13" s="28" t="s">
        <v>183</v>
      </c>
      <c r="C13" s="29" t="s">
        <v>175</v>
      </c>
      <c r="D13" s="30" t="s">
        <v>180</v>
      </c>
      <c r="E13" s="31">
        <v>876609.93</v>
      </c>
      <c r="F13" s="33">
        <f t="shared" si="1"/>
        <v>11688.1324</v>
      </c>
      <c r="G13" s="34" t="s">
        <v>0</v>
      </c>
      <c r="H13" s="25"/>
    </row>
    <row r="14" spans="1:8" s="143" customFormat="1" x14ac:dyDescent="0.25">
      <c r="A14" s="25"/>
      <c r="B14" s="28" t="s">
        <v>184</v>
      </c>
      <c r="C14" s="29" t="s">
        <v>175</v>
      </c>
      <c r="D14" s="30" t="s">
        <v>180</v>
      </c>
      <c r="E14" s="31">
        <v>1296146.3700000001</v>
      </c>
      <c r="F14" s="33">
        <f t="shared" si="1"/>
        <v>17281.9516</v>
      </c>
      <c r="G14" s="34" t="s">
        <v>0</v>
      </c>
      <c r="H14" s="25"/>
    </row>
    <row r="15" spans="1:8" s="143" customFormat="1" x14ac:dyDescent="0.25">
      <c r="A15" s="25"/>
      <c r="B15" s="28" t="s">
        <v>185</v>
      </c>
      <c r="C15" s="29" t="s">
        <v>175</v>
      </c>
      <c r="D15" s="30" t="s">
        <v>180</v>
      </c>
      <c r="E15" s="31">
        <v>245148.5</v>
      </c>
      <c r="F15" s="33">
        <f t="shared" si="1"/>
        <v>3268.6466666666665</v>
      </c>
      <c r="G15" s="34" t="s">
        <v>0</v>
      </c>
      <c r="H15" s="25"/>
    </row>
    <row r="16" spans="1:8" s="143" customFormat="1" x14ac:dyDescent="0.25">
      <c r="A16" s="25"/>
      <c r="B16" s="28" t="s">
        <v>186</v>
      </c>
      <c r="C16" s="29" t="s">
        <v>175</v>
      </c>
      <c r="D16" s="30" t="s">
        <v>187</v>
      </c>
      <c r="E16" s="31">
        <v>59474.64</v>
      </c>
      <c r="F16" s="33">
        <f t="shared" si="1"/>
        <v>1189.4928</v>
      </c>
      <c r="G16" s="34" t="s">
        <v>0</v>
      </c>
      <c r="H16" s="25"/>
    </row>
    <row r="17" spans="1:8" s="143" customFormat="1" x14ac:dyDescent="0.25">
      <c r="A17" s="25"/>
      <c r="B17" s="28" t="s">
        <v>188</v>
      </c>
      <c r="C17" s="29" t="s">
        <v>175</v>
      </c>
      <c r="D17" s="30" t="s">
        <v>180</v>
      </c>
      <c r="E17" s="31">
        <v>1137937.04</v>
      </c>
      <c r="F17" s="33">
        <f t="shared" si="1"/>
        <v>15172.493866666668</v>
      </c>
      <c r="G17" s="34" t="s">
        <v>0</v>
      </c>
      <c r="H17" s="25"/>
    </row>
    <row r="18" spans="1:8" s="143" customFormat="1" x14ac:dyDescent="0.25">
      <c r="A18" s="25"/>
      <c r="B18" s="28" t="s">
        <v>189</v>
      </c>
      <c r="C18" s="29" t="s">
        <v>175</v>
      </c>
      <c r="D18" s="30" t="s">
        <v>180</v>
      </c>
      <c r="E18" s="31">
        <v>52910.96</v>
      </c>
      <c r="F18" s="33">
        <f t="shared" si="0"/>
        <v>705.47946666666667</v>
      </c>
      <c r="G18" s="34" t="s">
        <v>0</v>
      </c>
      <c r="H18" s="25"/>
    </row>
    <row r="19" spans="1:8" s="143" customFormat="1" x14ac:dyDescent="0.25">
      <c r="A19" s="25"/>
      <c r="B19" s="28" t="s">
        <v>190</v>
      </c>
      <c r="C19" s="29" t="s">
        <v>175</v>
      </c>
      <c r="D19" s="30" t="s">
        <v>180</v>
      </c>
      <c r="E19" s="31">
        <v>275242.06</v>
      </c>
      <c r="F19" s="33">
        <f t="shared" si="0"/>
        <v>3669.8941333333332</v>
      </c>
      <c r="G19" s="34" t="s">
        <v>0</v>
      </c>
      <c r="H19" s="25"/>
    </row>
    <row r="20" spans="1:8" s="143" customFormat="1" x14ac:dyDescent="0.25">
      <c r="A20" s="25"/>
      <c r="B20" s="28" t="s">
        <v>191</v>
      </c>
      <c r="C20" s="29" t="s">
        <v>175</v>
      </c>
      <c r="D20" s="30" t="s">
        <v>192</v>
      </c>
      <c r="E20" s="31">
        <v>135648.59</v>
      </c>
      <c r="F20" s="33">
        <f t="shared" si="0"/>
        <v>27129.718000000001</v>
      </c>
      <c r="G20" s="34" t="s">
        <v>0</v>
      </c>
      <c r="H20" s="25"/>
    </row>
    <row r="21" spans="1:8" s="143" customFormat="1" x14ac:dyDescent="0.25">
      <c r="A21" s="25"/>
      <c r="B21" s="22" t="s">
        <v>67</v>
      </c>
      <c r="C21" s="153"/>
      <c r="D21" s="153"/>
      <c r="E21" s="153"/>
      <c r="F21" s="35">
        <f>SUM(F8:F20)</f>
        <v>89228.958666666673</v>
      </c>
      <c r="G21" s="36" t="s">
        <v>0</v>
      </c>
      <c r="H21" s="25"/>
    </row>
    <row r="22" spans="1:8" s="143" customFormat="1" x14ac:dyDescent="0.25">
      <c r="A22" s="25"/>
      <c r="B22" s="103" t="s">
        <v>128</v>
      </c>
      <c r="C22" s="154"/>
      <c r="D22" s="154"/>
      <c r="E22" s="154"/>
      <c r="F22" s="62">
        <v>444906.38333333342</v>
      </c>
      <c r="G22" s="36" t="s">
        <v>0</v>
      </c>
      <c r="H22" s="25"/>
    </row>
    <row r="23" spans="1:8" s="143" customFormat="1" x14ac:dyDescent="0.25">
      <c r="A23" s="25"/>
      <c r="B23" s="38" t="s">
        <v>64</v>
      </c>
      <c r="C23" s="155"/>
      <c r="D23" s="155"/>
      <c r="E23" s="156"/>
      <c r="F23" s="37">
        <f>F21+F22</f>
        <v>534135.34200000006</v>
      </c>
      <c r="G23" s="37" t="s">
        <v>0</v>
      </c>
      <c r="H23" s="25"/>
    </row>
    <row r="24" spans="1:8" s="143" customFormat="1" x14ac:dyDescent="0.25">
      <c r="A24" s="25"/>
      <c r="B24" s="25"/>
      <c r="C24" s="25"/>
      <c r="D24" s="25"/>
      <c r="E24" s="25"/>
      <c r="F24" s="25"/>
      <c r="G24" s="25"/>
      <c r="H24" s="25"/>
    </row>
    <row r="25" spans="1:8" s="143" customFormat="1" x14ac:dyDescent="0.25">
      <c r="A25" s="25"/>
      <c r="B25" s="25"/>
      <c r="C25" s="25"/>
      <c r="D25" s="25"/>
      <c r="E25" s="25"/>
      <c r="F25" s="25"/>
      <c r="G25" s="25"/>
      <c r="H25" s="25"/>
    </row>
    <row r="26" spans="1:8" s="143" customFormat="1" x14ac:dyDescent="0.25">
      <c r="A26" s="25"/>
      <c r="B26" s="25"/>
      <c r="C26" s="25"/>
      <c r="D26" s="25"/>
      <c r="E26" s="25"/>
      <c r="F26" s="25"/>
      <c r="G26" s="25"/>
      <c r="H26" s="25"/>
    </row>
    <row r="27" spans="1:8" s="143" customFormat="1" hidden="1" x14ac:dyDescent="0.25"/>
    <row r="28" spans="1:8" s="143" customFormat="1" hidden="1" x14ac:dyDescent="0.25"/>
    <row r="29" spans="1:8" s="143" customFormat="1" hidden="1" x14ac:dyDescent="0.25"/>
    <row r="30" spans="1:8" s="143" customFormat="1" ht="14.45" hidden="1" customHeight="1" x14ac:dyDescent="0.25"/>
    <row r="31" spans="1:8" s="143" customFormat="1" ht="14.45" hidden="1" customHeight="1" x14ac:dyDescent="0.25"/>
    <row r="32" spans="1:8" s="143" customFormat="1" ht="15" hidden="1" customHeight="1" x14ac:dyDescent="0.25"/>
    <row r="33" s="143" customFormat="1" ht="15" hidden="1" customHeight="1" x14ac:dyDescent="0.25"/>
    <row r="34" s="143" customFormat="1" ht="15" hidden="1" customHeight="1" x14ac:dyDescent="0.25"/>
    <row r="35" s="143" customFormat="1" ht="15" hidden="1" customHeight="1" x14ac:dyDescent="0.25"/>
    <row r="36" s="143" customFormat="1" ht="15" hidden="1" customHeight="1" x14ac:dyDescent="0.25"/>
    <row r="37" s="143" customFormat="1" hidden="1" x14ac:dyDescent="0.25"/>
    <row r="38" s="143" customFormat="1" hidden="1" x14ac:dyDescent="0.25"/>
    <row r="39" s="143" customFormat="1" hidden="1" x14ac:dyDescent="0.25"/>
    <row r="40" s="143" customFormat="1" hidden="1" x14ac:dyDescent="0.25"/>
    <row r="41" s="143" customFormat="1" hidden="1" x14ac:dyDescent="0.25"/>
    <row r="42" s="143" customFormat="1" hidden="1" x14ac:dyDescent="0.25"/>
    <row r="43" s="143" customFormat="1" hidden="1" x14ac:dyDescent="0.25"/>
    <row r="44" s="143" customFormat="1" hidden="1" x14ac:dyDescent="0.25"/>
    <row r="45" s="143" customFormat="1" hidden="1" x14ac:dyDescent="0.25"/>
    <row r="46" s="143" customFormat="1" hidden="1" x14ac:dyDescent="0.25"/>
    <row r="47" s="143" customFormat="1" hidden="1" x14ac:dyDescent="0.25"/>
    <row r="48" s="143" customFormat="1" hidden="1" x14ac:dyDescent="0.25"/>
    <row r="49" s="143" customFormat="1" hidden="1" x14ac:dyDescent="0.25"/>
    <row r="50" s="143" customFormat="1" hidden="1" x14ac:dyDescent="0.25"/>
    <row r="51" s="143" customFormat="1" hidden="1" x14ac:dyDescent="0.25"/>
    <row r="52" s="143" customFormat="1" hidden="1" x14ac:dyDescent="0.25"/>
    <row r="53" s="143" customFormat="1" hidden="1" x14ac:dyDescent="0.25"/>
    <row r="54" s="143" customFormat="1" hidden="1" x14ac:dyDescent="0.25"/>
    <row r="55" s="143" customFormat="1" hidden="1" x14ac:dyDescent="0.25"/>
    <row r="56" s="143" customFormat="1" hidden="1" x14ac:dyDescent="0.25"/>
    <row r="57" s="143" customFormat="1" hidden="1" x14ac:dyDescent="0.25"/>
    <row r="58" s="143" customFormat="1" hidden="1" x14ac:dyDescent="0.25"/>
    <row r="59" s="143" customFormat="1" hidden="1" x14ac:dyDescent="0.25"/>
    <row r="60" s="143" customFormat="1" hidden="1" x14ac:dyDescent="0.25"/>
    <row r="61" s="143" customFormat="1" hidden="1" x14ac:dyDescent="0.25"/>
    <row r="62" s="143" customFormat="1" hidden="1" x14ac:dyDescent="0.25"/>
    <row r="63" s="143" customFormat="1" hidden="1" x14ac:dyDescent="0.25"/>
    <row r="64" s="143" customFormat="1" hidden="1" x14ac:dyDescent="0.25"/>
    <row r="65" s="143" customFormat="1" hidden="1" x14ac:dyDescent="0.25"/>
    <row r="66" s="143" customFormat="1" hidden="1" x14ac:dyDescent="0.25"/>
    <row r="67" s="143" customFormat="1" hidden="1" x14ac:dyDescent="0.25"/>
    <row r="68" s="143" customFormat="1" hidden="1" x14ac:dyDescent="0.25"/>
    <row r="69" s="143" customFormat="1" hidden="1" x14ac:dyDescent="0.25"/>
    <row r="70" s="143" customFormat="1" hidden="1" x14ac:dyDescent="0.25"/>
    <row r="71" s="143" customFormat="1" hidden="1" x14ac:dyDescent="0.25"/>
    <row r="72" s="143" customFormat="1" hidden="1" x14ac:dyDescent="0.25"/>
    <row r="73" s="143" customFormat="1" hidden="1" x14ac:dyDescent="0.25"/>
    <row r="74" s="143" customFormat="1" hidden="1" x14ac:dyDescent="0.25"/>
    <row r="75" s="143" customFormat="1" hidden="1" x14ac:dyDescent="0.25"/>
    <row r="76" s="143" customFormat="1" hidden="1" x14ac:dyDescent="0.25"/>
    <row r="77" s="143" customFormat="1" hidden="1" x14ac:dyDescent="0.25"/>
    <row r="78" s="143" customFormat="1" hidden="1" x14ac:dyDescent="0.25"/>
    <row r="79" s="143" customFormat="1" hidden="1" x14ac:dyDescent="0.25"/>
    <row r="80" s="143" customFormat="1" hidden="1" x14ac:dyDescent="0.25"/>
    <row r="81" s="143" customFormat="1" hidden="1" x14ac:dyDescent="0.25"/>
    <row r="82" s="143" customFormat="1" hidden="1" x14ac:dyDescent="0.25"/>
    <row r="83" s="143" customFormat="1" hidden="1" x14ac:dyDescent="0.25"/>
    <row r="84" s="143" customFormat="1" hidden="1" x14ac:dyDescent="0.25"/>
    <row r="85" s="143" customFormat="1" hidden="1" x14ac:dyDescent="0.25"/>
    <row r="86" s="143" customFormat="1" hidden="1" x14ac:dyDescent="0.25"/>
    <row r="87" s="143" customFormat="1" hidden="1" x14ac:dyDescent="0.25"/>
    <row r="88" s="143" customFormat="1" hidden="1" x14ac:dyDescent="0.25"/>
    <row r="89" s="143" customFormat="1" hidden="1" x14ac:dyDescent="0.25"/>
    <row r="90" s="143" customFormat="1" hidden="1" x14ac:dyDescent="0.25"/>
    <row r="91" s="143" customFormat="1" hidden="1" x14ac:dyDescent="0.25"/>
    <row r="92" s="143" customFormat="1" hidden="1" x14ac:dyDescent="0.25"/>
    <row r="93" s="143" customFormat="1" hidden="1" x14ac:dyDescent="0.25"/>
    <row r="94" s="143" customFormat="1" hidden="1" x14ac:dyDescent="0.25"/>
    <row r="95" s="143" customFormat="1" hidden="1" x14ac:dyDescent="0.25"/>
    <row r="96" s="143" customFormat="1" hidden="1" x14ac:dyDescent="0.25"/>
    <row r="97" s="143" customFormat="1" hidden="1" x14ac:dyDescent="0.25"/>
    <row r="98" s="143" customFormat="1" hidden="1" x14ac:dyDescent="0.25"/>
    <row r="99" s="143" customFormat="1" hidden="1" x14ac:dyDescent="0.25"/>
    <row r="100" s="143" customFormat="1" hidden="1" x14ac:dyDescent="0.25"/>
    <row r="101" s="143" customFormat="1" hidden="1" x14ac:dyDescent="0.25"/>
    <row r="102" s="143" customFormat="1" hidden="1" x14ac:dyDescent="0.25"/>
    <row r="103" s="143" customFormat="1" hidden="1" x14ac:dyDescent="0.25"/>
    <row r="104" s="143" customFormat="1" hidden="1" x14ac:dyDescent="0.25"/>
    <row r="105" s="143" customFormat="1" hidden="1" x14ac:dyDescent="0.25"/>
    <row r="106" s="143" customFormat="1" hidden="1" x14ac:dyDescent="0.25"/>
    <row r="107" s="143" customFormat="1" hidden="1" x14ac:dyDescent="0.25"/>
    <row r="108" s="143" customFormat="1" hidden="1" x14ac:dyDescent="0.25"/>
    <row r="109" s="143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3" customWidth="1"/>
    <col min="2" max="2" width="55.42578125" style="143" customWidth="1"/>
    <col min="3" max="3" width="23.140625" style="143" customWidth="1"/>
    <col min="4" max="4" width="3.140625" style="143" customWidth="1"/>
    <col min="5" max="5" width="9.140625" style="143" customWidth="1"/>
    <col min="6" max="16384" width="9.140625" style="143" hidden="1"/>
  </cols>
  <sheetData>
    <row r="1" spans="1:5" x14ac:dyDescent="0.25">
      <c r="A1" s="1" t="str">
        <f>'1. Forside'!A1</f>
        <v>NFS Vand AS</v>
      </c>
      <c r="B1" s="157"/>
      <c r="C1" s="157"/>
      <c r="D1" s="157"/>
      <c r="E1" s="157"/>
    </row>
    <row r="2" spans="1:5" x14ac:dyDescent="0.25">
      <c r="A2" s="1" t="str">
        <f>'1. Forside'!A2</f>
        <v>V136</v>
      </c>
      <c r="B2" s="157"/>
      <c r="C2" s="157"/>
      <c r="D2" s="157"/>
      <c r="E2" s="157"/>
    </row>
    <row r="3" spans="1:5" x14ac:dyDescent="0.25">
      <c r="A3" s="157"/>
      <c r="B3" s="157"/>
      <c r="C3" s="157"/>
      <c r="D3" s="157"/>
      <c r="E3" s="157"/>
    </row>
    <row r="4" spans="1:5" ht="36.75" customHeight="1" x14ac:dyDescent="0.25">
      <c r="A4" s="157"/>
      <c r="B4" s="251" t="s">
        <v>117</v>
      </c>
      <c r="C4" s="251"/>
      <c r="D4" s="251"/>
      <c r="E4" s="157"/>
    </row>
    <row r="5" spans="1:5" ht="15.75" customHeight="1" x14ac:dyDescent="0.25">
      <c r="A5" s="157"/>
      <c r="B5" s="144"/>
      <c r="C5" s="157"/>
      <c r="D5" s="157"/>
      <c r="E5" s="157"/>
    </row>
    <row r="6" spans="1:5" ht="27.2" customHeight="1" x14ac:dyDescent="0.25">
      <c r="A6" s="157"/>
      <c r="B6" s="19" t="s">
        <v>129</v>
      </c>
      <c r="C6" s="158"/>
      <c r="D6" s="158"/>
      <c r="E6" s="157"/>
    </row>
    <row r="7" spans="1:5" x14ac:dyDescent="0.25">
      <c r="A7" s="157"/>
      <c r="B7" s="104" t="s">
        <v>130</v>
      </c>
      <c r="C7" s="18">
        <v>176500</v>
      </c>
      <c r="D7" s="146" t="s">
        <v>0</v>
      </c>
      <c r="E7" s="157"/>
    </row>
    <row r="8" spans="1:5" x14ac:dyDescent="0.25">
      <c r="A8" s="157"/>
      <c r="B8" s="104" t="s">
        <v>131</v>
      </c>
      <c r="C8" s="18">
        <v>238333.33333333331</v>
      </c>
      <c r="D8" s="146" t="s">
        <v>0</v>
      </c>
      <c r="E8" s="157"/>
    </row>
    <row r="9" spans="1:5" ht="15" customHeight="1" x14ac:dyDescent="0.25">
      <c r="A9" s="157"/>
      <c r="B9" s="104" t="s">
        <v>132</v>
      </c>
      <c r="C9" s="39">
        <f>'6. Gennemførte investeringer'!F21</f>
        <v>89228.958666666673</v>
      </c>
      <c r="D9" s="146" t="s">
        <v>0</v>
      </c>
      <c r="E9" s="157"/>
    </row>
    <row r="10" spans="1:5" x14ac:dyDescent="0.25">
      <c r="A10" s="157"/>
      <c r="B10" s="27" t="s">
        <v>129</v>
      </c>
      <c r="C10" s="20">
        <f>C9-C7+C9-C8</f>
        <v>-236375.41599999997</v>
      </c>
      <c r="D10" s="148" t="s">
        <v>0</v>
      </c>
      <c r="E10" s="157"/>
    </row>
    <row r="11" spans="1:5" x14ac:dyDescent="0.25">
      <c r="A11" s="157"/>
      <c r="B11" s="157"/>
      <c r="C11" s="157"/>
      <c r="D11" s="157"/>
      <c r="E11" s="157"/>
    </row>
    <row r="12" spans="1:5" x14ac:dyDescent="0.25">
      <c r="A12" s="157"/>
      <c r="B12" s="157"/>
      <c r="C12" s="157"/>
      <c r="D12" s="157"/>
      <c r="E12" s="157"/>
    </row>
    <row r="13" spans="1:5" x14ac:dyDescent="0.25">
      <c r="A13" s="157"/>
      <c r="B13" s="157"/>
      <c r="C13" s="157"/>
      <c r="D13" s="157"/>
      <c r="E13" s="157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7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0" customWidth="1"/>
    <col min="2" max="2" width="55.140625" style="150" customWidth="1"/>
    <col min="3" max="3" width="6.28515625" style="170" customWidth="1"/>
    <col min="4" max="4" width="6.85546875" style="150" customWidth="1"/>
    <col min="5" max="5" width="12.140625" style="150" customWidth="1"/>
    <col min="6" max="6" width="11" style="150" customWidth="1"/>
    <col min="7" max="7" width="3.85546875" style="150" customWidth="1"/>
    <col min="8" max="8" width="9.140625" style="150" customWidth="1"/>
    <col min="9" max="16384" width="9.140625" style="150" hidden="1"/>
  </cols>
  <sheetData>
    <row r="1" spans="1:8" s="143" customFormat="1" x14ac:dyDescent="0.25">
      <c r="A1" s="1" t="str">
        <f>'1. Forside'!A1</f>
        <v>NFS Vand AS</v>
      </c>
      <c r="B1" s="25"/>
      <c r="C1" s="159"/>
      <c r="D1" s="25"/>
      <c r="E1" s="25"/>
      <c r="F1" s="25"/>
      <c r="G1" s="25"/>
      <c r="H1" s="25"/>
    </row>
    <row r="2" spans="1:8" s="143" customFormat="1" x14ac:dyDescent="0.25">
      <c r="A2" s="1" t="str">
        <f>'1. Forside'!A2</f>
        <v>V136</v>
      </c>
      <c r="B2" s="25"/>
      <c r="C2" s="159"/>
      <c r="D2" s="25"/>
      <c r="E2" s="25"/>
      <c r="F2" s="25"/>
      <c r="G2" s="25"/>
      <c r="H2" s="25"/>
    </row>
    <row r="3" spans="1:8" s="143" customFormat="1" x14ac:dyDescent="0.25">
      <c r="A3" s="25"/>
      <c r="B3" s="25"/>
      <c r="C3" s="159"/>
      <c r="D3" s="25"/>
      <c r="E3" s="25"/>
      <c r="F3" s="25"/>
      <c r="G3" s="25"/>
      <c r="H3" s="25"/>
    </row>
    <row r="4" spans="1:8" s="143" customFormat="1" ht="24" customHeight="1" x14ac:dyDescent="0.25">
      <c r="A4" s="25"/>
      <c r="B4" s="251" t="s">
        <v>116</v>
      </c>
      <c r="C4" s="251"/>
      <c r="D4" s="251"/>
      <c r="E4" s="251"/>
      <c r="F4" s="251"/>
      <c r="G4" s="251"/>
      <c r="H4" s="25"/>
    </row>
    <row r="5" spans="1:8" s="143" customFormat="1" ht="15.75" customHeight="1" x14ac:dyDescent="0.25">
      <c r="A5" s="25"/>
      <c r="B5" s="144"/>
      <c r="C5" s="159"/>
      <c r="D5" s="25"/>
      <c r="E5" s="25"/>
      <c r="F5" s="25"/>
      <c r="G5" s="25"/>
      <c r="H5" s="25"/>
    </row>
    <row r="6" spans="1:8" s="143" customFormat="1" ht="27.2" customHeight="1" x14ac:dyDescent="0.25">
      <c r="A6" s="25"/>
      <c r="B6" s="40" t="s">
        <v>106</v>
      </c>
      <c r="C6" s="41"/>
      <c r="D6" s="42"/>
      <c r="E6" s="42"/>
      <c r="F6" s="43"/>
      <c r="G6" s="43"/>
      <c r="H6" s="25"/>
    </row>
    <row r="7" spans="1:8" s="143" customFormat="1" ht="39" customHeight="1" x14ac:dyDescent="0.25">
      <c r="A7" s="25"/>
      <c r="B7" s="204" t="s">
        <v>47</v>
      </c>
      <c r="C7" s="204" t="s">
        <v>46</v>
      </c>
      <c r="D7" s="204" t="s">
        <v>50</v>
      </c>
      <c r="E7" s="204" t="s">
        <v>51</v>
      </c>
      <c r="F7" s="253" t="s">
        <v>52</v>
      </c>
      <c r="G7" s="253"/>
      <c r="H7" s="25"/>
    </row>
    <row r="8" spans="1:8" s="143" customFormat="1" x14ac:dyDescent="0.25">
      <c r="A8" s="25"/>
      <c r="B8" s="28" t="s">
        <v>174</v>
      </c>
      <c r="C8" s="29" t="s">
        <v>195</v>
      </c>
      <c r="D8" s="30" t="s">
        <v>176</v>
      </c>
      <c r="E8" s="31">
        <v>1200000</v>
      </c>
      <c r="F8" s="44">
        <f>E8/D8</f>
        <v>40000</v>
      </c>
      <c r="G8" s="34" t="s">
        <v>0</v>
      </c>
      <c r="H8" s="25"/>
    </row>
    <row r="9" spans="1:8" s="143" customFormat="1" x14ac:dyDescent="0.25">
      <c r="A9" s="25"/>
      <c r="B9" s="28" t="s">
        <v>196</v>
      </c>
      <c r="C9" s="29" t="s">
        <v>195</v>
      </c>
      <c r="D9" s="30" t="s">
        <v>176</v>
      </c>
      <c r="E9" s="31">
        <v>200000</v>
      </c>
      <c r="F9" s="44">
        <f t="shared" ref="F9:F29" si="0">E9/D9</f>
        <v>6666.666666666667</v>
      </c>
      <c r="G9" s="34" t="s">
        <v>0</v>
      </c>
      <c r="H9" s="25"/>
    </row>
    <row r="10" spans="1:8" s="143" customFormat="1" x14ac:dyDescent="0.25">
      <c r="A10" s="25"/>
      <c r="B10" s="28" t="s">
        <v>197</v>
      </c>
      <c r="C10" s="29" t="s">
        <v>195</v>
      </c>
      <c r="D10" s="30" t="s">
        <v>198</v>
      </c>
      <c r="E10" s="31">
        <v>100000</v>
      </c>
      <c r="F10" s="44">
        <f t="shared" si="0"/>
        <v>10000</v>
      </c>
      <c r="G10" s="34" t="s">
        <v>0</v>
      </c>
      <c r="H10" s="25"/>
    </row>
    <row r="11" spans="1:8" s="143" customFormat="1" x14ac:dyDescent="0.25">
      <c r="A11" s="25"/>
      <c r="B11" s="28" t="s">
        <v>199</v>
      </c>
      <c r="C11" s="29" t="s">
        <v>195</v>
      </c>
      <c r="D11" s="30" t="s">
        <v>200</v>
      </c>
      <c r="E11" s="31">
        <v>150000</v>
      </c>
      <c r="F11" s="44">
        <f t="shared" si="0"/>
        <v>10000</v>
      </c>
      <c r="G11" s="34" t="s">
        <v>0</v>
      </c>
      <c r="H11" s="25"/>
    </row>
    <row r="12" spans="1:8" s="143" customFormat="1" x14ac:dyDescent="0.25">
      <c r="A12" s="25"/>
      <c r="B12" s="28" t="s">
        <v>201</v>
      </c>
      <c r="C12" s="29" t="s">
        <v>195</v>
      </c>
      <c r="D12" s="30" t="s">
        <v>202</v>
      </c>
      <c r="E12" s="31">
        <v>200000</v>
      </c>
      <c r="F12" s="44">
        <f t="shared" si="0"/>
        <v>10000</v>
      </c>
      <c r="G12" s="34" t="s">
        <v>0</v>
      </c>
      <c r="H12" s="25"/>
    </row>
    <row r="13" spans="1:8" s="143" customFormat="1" x14ac:dyDescent="0.25">
      <c r="A13" s="25"/>
      <c r="B13" s="28" t="s">
        <v>203</v>
      </c>
      <c r="C13" s="29" t="s">
        <v>195</v>
      </c>
      <c r="D13" s="30" t="s">
        <v>198</v>
      </c>
      <c r="E13" s="31">
        <v>50000</v>
      </c>
      <c r="F13" s="44">
        <f t="shared" si="0"/>
        <v>5000</v>
      </c>
      <c r="G13" s="34" t="s">
        <v>0</v>
      </c>
      <c r="H13" s="25"/>
    </row>
    <row r="14" spans="1:8" s="143" customFormat="1" x14ac:dyDescent="0.25">
      <c r="A14" s="25"/>
      <c r="B14" s="28" t="s">
        <v>185</v>
      </c>
      <c r="C14" s="29" t="s">
        <v>195</v>
      </c>
      <c r="D14" s="30" t="s">
        <v>180</v>
      </c>
      <c r="E14" s="31">
        <v>1000000</v>
      </c>
      <c r="F14" s="44">
        <f t="shared" si="0"/>
        <v>13333.333333333334</v>
      </c>
      <c r="G14" s="34" t="s">
        <v>0</v>
      </c>
      <c r="H14" s="25"/>
    </row>
    <row r="15" spans="1:8" s="143" customFormat="1" x14ac:dyDescent="0.25">
      <c r="A15" s="25"/>
      <c r="B15" s="28" t="s">
        <v>204</v>
      </c>
      <c r="C15" s="29" t="s">
        <v>195</v>
      </c>
      <c r="D15" s="30" t="s">
        <v>187</v>
      </c>
      <c r="E15" s="31">
        <v>1000000</v>
      </c>
      <c r="F15" s="44">
        <f t="shared" si="0"/>
        <v>20000</v>
      </c>
      <c r="G15" s="34" t="s">
        <v>0</v>
      </c>
      <c r="H15" s="25"/>
    </row>
    <row r="16" spans="1:8" s="143" customFormat="1" x14ac:dyDescent="0.25">
      <c r="A16" s="25"/>
      <c r="B16" s="28" t="s">
        <v>205</v>
      </c>
      <c r="C16" s="29" t="s">
        <v>195</v>
      </c>
      <c r="D16" s="30" t="s">
        <v>178</v>
      </c>
      <c r="E16" s="31">
        <v>50000</v>
      </c>
      <c r="F16" s="44">
        <f t="shared" si="0"/>
        <v>2000</v>
      </c>
      <c r="G16" s="34" t="s">
        <v>0</v>
      </c>
      <c r="H16" s="25"/>
    </row>
    <row r="17" spans="1:8" s="143" customFormat="1" x14ac:dyDescent="0.25">
      <c r="A17" s="25"/>
      <c r="B17" s="28" t="s">
        <v>184</v>
      </c>
      <c r="C17" s="29" t="s">
        <v>195</v>
      </c>
      <c r="D17" s="30" t="s">
        <v>180</v>
      </c>
      <c r="E17" s="31">
        <v>2200000</v>
      </c>
      <c r="F17" s="44">
        <f t="shared" si="0"/>
        <v>29333.333333333332</v>
      </c>
      <c r="G17" s="34" t="s">
        <v>0</v>
      </c>
      <c r="H17" s="25"/>
    </row>
    <row r="18" spans="1:8" s="143" customFormat="1" x14ac:dyDescent="0.25">
      <c r="A18" s="25"/>
      <c r="B18" s="28" t="s">
        <v>206</v>
      </c>
      <c r="C18" s="29" t="s">
        <v>195</v>
      </c>
      <c r="D18" s="30" t="s">
        <v>180</v>
      </c>
      <c r="E18" s="31">
        <v>300000</v>
      </c>
      <c r="F18" s="44">
        <f t="shared" si="0"/>
        <v>4000</v>
      </c>
      <c r="G18" s="34" t="s">
        <v>0</v>
      </c>
      <c r="H18" s="25"/>
    </row>
    <row r="19" spans="1:8" s="143" customFormat="1" x14ac:dyDescent="0.25">
      <c r="A19" s="25"/>
      <c r="B19" s="28" t="s">
        <v>189</v>
      </c>
      <c r="C19" s="29" t="s">
        <v>195</v>
      </c>
      <c r="D19" s="30" t="s">
        <v>180</v>
      </c>
      <c r="E19" s="31">
        <v>1500000</v>
      </c>
      <c r="F19" s="44">
        <f t="shared" si="0"/>
        <v>20000</v>
      </c>
      <c r="G19" s="34" t="s">
        <v>0</v>
      </c>
      <c r="H19" s="25"/>
    </row>
    <row r="20" spans="1:8" s="143" customFormat="1" x14ac:dyDescent="0.25">
      <c r="A20" s="25"/>
      <c r="B20" s="28" t="s">
        <v>207</v>
      </c>
      <c r="C20" s="29" t="s">
        <v>195</v>
      </c>
      <c r="D20" s="30" t="s">
        <v>198</v>
      </c>
      <c r="E20" s="31">
        <v>1100000</v>
      </c>
      <c r="F20" s="44">
        <f t="shared" si="0"/>
        <v>110000</v>
      </c>
      <c r="G20" s="34" t="s">
        <v>0</v>
      </c>
      <c r="H20" s="25"/>
    </row>
    <row r="21" spans="1:8" s="143" customFormat="1" x14ac:dyDescent="0.25">
      <c r="A21" s="25"/>
      <c r="B21" s="28" t="s">
        <v>208</v>
      </c>
      <c r="C21" s="29" t="s">
        <v>195</v>
      </c>
      <c r="D21" s="30" t="s">
        <v>187</v>
      </c>
      <c r="E21" s="31">
        <v>200000</v>
      </c>
      <c r="F21" s="44">
        <f t="shared" si="0"/>
        <v>4000</v>
      </c>
      <c r="G21" s="34" t="s">
        <v>0</v>
      </c>
      <c r="H21" s="25"/>
    </row>
    <row r="22" spans="1:8" s="143" customFormat="1" x14ac:dyDescent="0.25">
      <c r="A22" s="25"/>
      <c r="B22" s="28" t="s">
        <v>209</v>
      </c>
      <c r="C22" s="29" t="s">
        <v>195</v>
      </c>
      <c r="D22" s="30" t="s">
        <v>200</v>
      </c>
      <c r="E22" s="31">
        <v>100000</v>
      </c>
      <c r="F22" s="44">
        <f t="shared" si="0"/>
        <v>6666.666666666667</v>
      </c>
      <c r="G22" s="34" t="s">
        <v>0</v>
      </c>
      <c r="H22" s="25"/>
    </row>
    <row r="23" spans="1:8" s="143" customFormat="1" x14ac:dyDescent="0.25">
      <c r="A23" s="25"/>
      <c r="B23" s="28" t="s">
        <v>210</v>
      </c>
      <c r="C23" s="29" t="s">
        <v>195</v>
      </c>
      <c r="D23" s="30" t="s">
        <v>198</v>
      </c>
      <c r="E23" s="31">
        <v>100000</v>
      </c>
      <c r="F23" s="44">
        <f t="shared" si="0"/>
        <v>10000</v>
      </c>
      <c r="G23" s="34" t="s">
        <v>0</v>
      </c>
      <c r="H23" s="25"/>
    </row>
    <row r="24" spans="1:8" s="143" customFormat="1" x14ac:dyDescent="0.25">
      <c r="A24" s="25"/>
      <c r="B24" s="28" t="s">
        <v>196</v>
      </c>
      <c r="C24" s="29" t="s">
        <v>211</v>
      </c>
      <c r="D24" s="30" t="s">
        <v>176</v>
      </c>
      <c r="E24" s="31">
        <v>350000</v>
      </c>
      <c r="F24" s="44">
        <f t="shared" si="0"/>
        <v>11666.666666666666</v>
      </c>
      <c r="G24" s="34" t="s">
        <v>0</v>
      </c>
      <c r="H24" s="25"/>
    </row>
    <row r="25" spans="1:8" s="143" customFormat="1" x14ac:dyDescent="0.25">
      <c r="A25" s="25"/>
      <c r="B25" s="28" t="s">
        <v>184</v>
      </c>
      <c r="C25" s="29" t="s">
        <v>211</v>
      </c>
      <c r="D25" s="30" t="s">
        <v>180</v>
      </c>
      <c r="E25" s="31">
        <v>2500000</v>
      </c>
      <c r="F25" s="44">
        <f t="shared" si="0"/>
        <v>33333.333333333336</v>
      </c>
      <c r="G25" s="34" t="s">
        <v>0</v>
      </c>
      <c r="H25" s="25"/>
    </row>
    <row r="26" spans="1:8" s="143" customFormat="1" x14ac:dyDescent="0.25">
      <c r="A26" s="25"/>
      <c r="B26" s="28" t="s">
        <v>206</v>
      </c>
      <c r="C26" s="29" t="s">
        <v>211</v>
      </c>
      <c r="D26" s="30" t="s">
        <v>180</v>
      </c>
      <c r="E26" s="31">
        <v>300000</v>
      </c>
      <c r="F26" s="44">
        <f t="shared" si="0"/>
        <v>4000</v>
      </c>
      <c r="G26" s="34" t="s">
        <v>0</v>
      </c>
      <c r="H26" s="25"/>
    </row>
    <row r="27" spans="1:8" s="143" customFormat="1" x14ac:dyDescent="0.25">
      <c r="A27" s="25"/>
      <c r="B27" s="28" t="s">
        <v>189</v>
      </c>
      <c r="C27" s="29" t="s">
        <v>211</v>
      </c>
      <c r="D27" s="30" t="s">
        <v>180</v>
      </c>
      <c r="E27" s="31">
        <v>1600000</v>
      </c>
      <c r="F27" s="44">
        <f t="shared" si="0"/>
        <v>21333.333333333332</v>
      </c>
      <c r="G27" s="34" t="s">
        <v>0</v>
      </c>
      <c r="H27" s="25"/>
    </row>
    <row r="28" spans="1:8" s="143" customFormat="1" x14ac:dyDescent="0.25">
      <c r="A28" s="25"/>
      <c r="B28" s="28" t="s">
        <v>207</v>
      </c>
      <c r="C28" s="29" t="s">
        <v>211</v>
      </c>
      <c r="D28" s="30" t="s">
        <v>198</v>
      </c>
      <c r="E28" s="31">
        <v>4000000</v>
      </c>
      <c r="F28" s="44">
        <f t="shared" si="0"/>
        <v>400000</v>
      </c>
      <c r="G28" s="34" t="s">
        <v>0</v>
      </c>
      <c r="H28" s="25"/>
    </row>
    <row r="29" spans="1:8" s="143" customFormat="1" x14ac:dyDescent="0.25">
      <c r="A29" s="25"/>
      <c r="B29" s="28" t="s">
        <v>208</v>
      </c>
      <c r="C29" s="29" t="s">
        <v>211</v>
      </c>
      <c r="D29" s="30" t="s">
        <v>187</v>
      </c>
      <c r="E29" s="31">
        <v>700000</v>
      </c>
      <c r="F29" s="44">
        <f t="shared" si="0"/>
        <v>14000</v>
      </c>
      <c r="G29" s="34" t="s">
        <v>0</v>
      </c>
      <c r="H29" s="25"/>
    </row>
    <row r="30" spans="1:8" s="143" customFormat="1" x14ac:dyDescent="0.25">
      <c r="A30" s="25"/>
      <c r="B30" s="105" t="s">
        <v>68</v>
      </c>
      <c r="C30" s="160"/>
      <c r="D30" s="161"/>
      <c r="E30" s="162"/>
      <c r="F30" s="45">
        <f>SUMIF(C8:C29,"2015",F8:F29)</f>
        <v>301000</v>
      </c>
      <c r="G30" s="46" t="s">
        <v>0</v>
      </c>
      <c r="H30" s="25"/>
    </row>
    <row r="31" spans="1:8" s="143" customFormat="1" x14ac:dyDescent="0.25">
      <c r="A31" s="25"/>
      <c r="B31" s="103" t="s">
        <v>126</v>
      </c>
      <c r="C31" s="163"/>
      <c r="D31" s="164"/>
      <c r="E31" s="165"/>
      <c r="F31" s="45">
        <f>SUMIF(C8:C29,"2016",F8:F29)</f>
        <v>484333.33333333331</v>
      </c>
      <c r="G31" s="46" t="s">
        <v>0</v>
      </c>
      <c r="H31" s="25"/>
    </row>
    <row r="32" spans="1:8" s="143" customFormat="1" x14ac:dyDescent="0.25">
      <c r="A32" s="25"/>
      <c r="B32" s="49" t="s">
        <v>33</v>
      </c>
      <c r="C32" s="166"/>
      <c r="D32" s="167"/>
      <c r="E32" s="167"/>
      <c r="F32" s="47">
        <f>F30+F31</f>
        <v>785333.33333333326</v>
      </c>
      <c r="G32" s="48" t="s">
        <v>0</v>
      </c>
      <c r="H32" s="25"/>
    </row>
    <row r="33" spans="1:8" s="143" customFormat="1" x14ac:dyDescent="0.25">
      <c r="A33" s="25"/>
      <c r="B33" s="25"/>
      <c r="C33" s="159"/>
      <c r="D33" s="25"/>
      <c r="E33" s="25"/>
      <c r="F33" s="25"/>
      <c r="G33" s="25"/>
      <c r="H33" s="25"/>
    </row>
    <row r="34" spans="1:8" s="143" customFormat="1" x14ac:dyDescent="0.25">
      <c r="A34" s="25"/>
      <c r="B34" s="25"/>
      <c r="C34" s="159"/>
      <c r="D34" s="25"/>
      <c r="E34" s="25"/>
      <c r="F34" s="25"/>
      <c r="G34" s="25"/>
      <c r="H34" s="25"/>
    </row>
    <row r="35" spans="1:8" s="143" customFormat="1" x14ac:dyDescent="0.25">
      <c r="A35" s="25"/>
      <c r="B35" s="25"/>
      <c r="C35" s="159"/>
      <c r="D35" s="25"/>
      <c r="E35" s="25"/>
      <c r="F35" s="168"/>
      <c r="G35" s="168"/>
      <c r="H35" s="25"/>
    </row>
    <row r="36" spans="1:8" s="143" customFormat="1" hidden="1" x14ac:dyDescent="0.25">
      <c r="C36" s="169"/>
    </row>
    <row r="37" spans="1:8" s="143" customFormat="1" hidden="1" x14ac:dyDescent="0.25">
      <c r="C37" s="169"/>
    </row>
    <row r="38" spans="1:8" s="143" customFormat="1" hidden="1" x14ac:dyDescent="0.25">
      <c r="C38" s="169"/>
    </row>
    <row r="39" spans="1:8" s="143" customFormat="1" hidden="1" x14ac:dyDescent="0.25">
      <c r="C39" s="169"/>
    </row>
    <row r="40" spans="1:8" s="143" customFormat="1" hidden="1" x14ac:dyDescent="0.25">
      <c r="C40" s="169"/>
    </row>
    <row r="41" spans="1:8" s="143" customFormat="1" hidden="1" x14ac:dyDescent="0.25">
      <c r="C41" s="169"/>
    </row>
    <row r="42" spans="1:8" s="143" customFormat="1" hidden="1" x14ac:dyDescent="0.25">
      <c r="C42" s="169"/>
    </row>
    <row r="43" spans="1:8" s="143" customFormat="1" hidden="1" x14ac:dyDescent="0.25">
      <c r="C43" s="169"/>
    </row>
    <row r="44" spans="1:8" s="143" customFormat="1" hidden="1" x14ac:dyDescent="0.25">
      <c r="C44" s="169"/>
    </row>
    <row r="45" spans="1:8" s="143" customFormat="1" hidden="1" x14ac:dyDescent="0.25">
      <c r="C45" s="169"/>
    </row>
    <row r="46" spans="1:8" s="143" customFormat="1" hidden="1" x14ac:dyDescent="0.25">
      <c r="C46" s="169"/>
    </row>
    <row r="47" spans="1:8" s="143" customFormat="1" hidden="1" x14ac:dyDescent="0.25">
      <c r="C47" s="169"/>
    </row>
    <row r="48" spans="1:8" s="143" customFormat="1" hidden="1" x14ac:dyDescent="0.25">
      <c r="C48" s="169"/>
    </row>
    <row r="49" spans="3:3" s="143" customFormat="1" hidden="1" x14ac:dyDescent="0.25">
      <c r="C49" s="169"/>
    </row>
    <row r="50" spans="3:3" s="143" customFormat="1" hidden="1" x14ac:dyDescent="0.25">
      <c r="C50" s="169"/>
    </row>
    <row r="51" spans="3:3" s="143" customFormat="1" hidden="1" x14ac:dyDescent="0.25">
      <c r="C51" s="169"/>
    </row>
    <row r="52" spans="3:3" s="143" customFormat="1" hidden="1" x14ac:dyDescent="0.25">
      <c r="C52" s="169"/>
    </row>
    <row r="53" spans="3:3" s="143" customFormat="1" hidden="1" x14ac:dyDescent="0.25">
      <c r="C53" s="169"/>
    </row>
    <row r="54" spans="3:3" s="143" customFormat="1" hidden="1" x14ac:dyDescent="0.25">
      <c r="C54" s="169"/>
    </row>
    <row r="55" spans="3:3" s="143" customFormat="1" hidden="1" x14ac:dyDescent="0.25">
      <c r="C55" s="169"/>
    </row>
    <row r="56" spans="3:3" s="143" customFormat="1" ht="12" hidden="1" customHeight="1" x14ac:dyDescent="0.25">
      <c r="C56" s="169"/>
    </row>
    <row r="57" spans="3:3" s="143" customFormat="1" hidden="1" x14ac:dyDescent="0.25">
      <c r="C57" s="169"/>
    </row>
    <row r="58" spans="3:3" s="143" customFormat="1" hidden="1" x14ac:dyDescent="0.25">
      <c r="C58" s="169"/>
    </row>
    <row r="59" spans="3:3" s="143" customFormat="1" hidden="1" x14ac:dyDescent="0.25">
      <c r="C59" s="169"/>
    </row>
    <row r="60" spans="3:3" s="143" customFormat="1" hidden="1" x14ac:dyDescent="0.25">
      <c r="C60" s="169"/>
    </row>
    <row r="61" spans="3:3" s="143" customFormat="1" hidden="1" x14ac:dyDescent="0.25">
      <c r="C61" s="169"/>
    </row>
    <row r="62" spans="3:3" s="143" customFormat="1" hidden="1" x14ac:dyDescent="0.25">
      <c r="C62" s="169"/>
    </row>
    <row r="63" spans="3:3" s="143" customFormat="1" hidden="1" x14ac:dyDescent="0.25">
      <c r="C63" s="169"/>
    </row>
    <row r="64" spans="3:3" s="143" customFormat="1" hidden="1" x14ac:dyDescent="0.25">
      <c r="C64" s="169"/>
    </row>
    <row r="65" spans="3:3" s="143" customFormat="1" hidden="1" x14ac:dyDescent="0.25">
      <c r="C65" s="169"/>
    </row>
    <row r="66" spans="3:3" s="143" customFormat="1" hidden="1" x14ac:dyDescent="0.25">
      <c r="C66" s="169"/>
    </row>
    <row r="67" spans="3:3" s="143" customFormat="1" hidden="1" x14ac:dyDescent="0.25">
      <c r="C67" s="169"/>
    </row>
    <row r="68" spans="3:3" s="143" customFormat="1" hidden="1" x14ac:dyDescent="0.25">
      <c r="C68" s="169"/>
    </row>
    <row r="69" spans="3:3" s="143" customFormat="1" hidden="1" x14ac:dyDescent="0.25">
      <c r="C69" s="169"/>
    </row>
    <row r="70" spans="3:3" s="143" customFormat="1" hidden="1" x14ac:dyDescent="0.25">
      <c r="C70" s="169"/>
    </row>
    <row r="71" spans="3:3" s="143" customFormat="1" hidden="1" x14ac:dyDescent="0.25">
      <c r="C71" s="169"/>
    </row>
    <row r="72" spans="3:3" s="143" customFormat="1" hidden="1" x14ac:dyDescent="0.25">
      <c r="C72" s="169"/>
    </row>
    <row r="73" spans="3:3" s="143" customFormat="1" hidden="1" x14ac:dyDescent="0.25">
      <c r="C73" s="169"/>
    </row>
    <row r="74" spans="3:3" s="143" customFormat="1" hidden="1" x14ac:dyDescent="0.25">
      <c r="C74" s="169"/>
    </row>
    <row r="75" spans="3:3" s="143" customFormat="1" hidden="1" x14ac:dyDescent="0.25">
      <c r="C75" s="169"/>
    </row>
    <row r="76" spans="3:3" s="143" customFormat="1" hidden="1" x14ac:dyDescent="0.25">
      <c r="C76" s="169"/>
    </row>
    <row r="77" spans="3:3" s="143" customFormat="1" hidden="1" x14ac:dyDescent="0.25">
      <c r="C77" s="169"/>
    </row>
    <row r="78" spans="3:3" s="143" customFormat="1" hidden="1" x14ac:dyDescent="0.25">
      <c r="C78" s="169"/>
    </row>
    <row r="79" spans="3:3" s="143" customFormat="1" hidden="1" x14ac:dyDescent="0.25">
      <c r="C79" s="169"/>
    </row>
    <row r="80" spans="3:3" s="143" customFormat="1" hidden="1" x14ac:dyDescent="0.25">
      <c r="C80" s="169"/>
    </row>
    <row r="81" spans="3:3" s="143" customFormat="1" hidden="1" x14ac:dyDescent="0.25">
      <c r="C81" s="169"/>
    </row>
    <row r="82" spans="3:3" s="143" customFormat="1" hidden="1" x14ac:dyDescent="0.25">
      <c r="C82" s="169"/>
    </row>
    <row r="83" spans="3:3" s="143" customFormat="1" hidden="1" x14ac:dyDescent="0.25">
      <c r="C83" s="169"/>
    </row>
    <row r="84" spans="3:3" s="143" customFormat="1" hidden="1" x14ac:dyDescent="0.25">
      <c r="C84" s="169"/>
    </row>
    <row r="85" spans="3:3" s="143" customFormat="1" hidden="1" x14ac:dyDescent="0.25">
      <c r="C85" s="169"/>
    </row>
    <row r="86" spans="3:3" s="143" customFormat="1" hidden="1" x14ac:dyDescent="0.25">
      <c r="C86" s="169"/>
    </row>
    <row r="87" spans="3:3" s="143" customFormat="1" hidden="1" x14ac:dyDescent="0.25">
      <c r="C87" s="169"/>
    </row>
    <row r="88" spans="3:3" s="143" customFormat="1" hidden="1" x14ac:dyDescent="0.25">
      <c r="C88" s="169"/>
    </row>
    <row r="89" spans="3:3" s="143" customFormat="1" hidden="1" x14ac:dyDescent="0.25">
      <c r="C89" s="169"/>
    </row>
    <row r="90" spans="3:3" s="143" customFormat="1" hidden="1" x14ac:dyDescent="0.25">
      <c r="C90" s="169"/>
    </row>
    <row r="91" spans="3:3" s="143" customFormat="1" hidden="1" x14ac:dyDescent="0.25">
      <c r="C91" s="169"/>
    </row>
    <row r="92" spans="3:3" s="143" customFormat="1" hidden="1" x14ac:dyDescent="0.25">
      <c r="C92" s="169"/>
    </row>
    <row r="93" spans="3:3" s="143" customFormat="1" hidden="1" x14ac:dyDescent="0.25">
      <c r="C93" s="169"/>
    </row>
    <row r="94" spans="3:3" s="143" customFormat="1" hidden="1" x14ac:dyDescent="0.25">
      <c r="C94" s="169"/>
    </row>
    <row r="95" spans="3:3" s="143" customFormat="1" hidden="1" x14ac:dyDescent="0.25">
      <c r="C95" s="169"/>
    </row>
    <row r="96" spans="3:3" s="143" customFormat="1" hidden="1" x14ac:dyDescent="0.25">
      <c r="C96" s="169"/>
    </row>
    <row r="97" spans="3:3" s="143" customFormat="1" hidden="1" x14ac:dyDescent="0.25">
      <c r="C97" s="169"/>
    </row>
    <row r="98" spans="3:3" s="143" customFormat="1" hidden="1" x14ac:dyDescent="0.25">
      <c r="C98" s="169"/>
    </row>
    <row r="99" spans="3:3" s="143" customFormat="1" hidden="1" x14ac:dyDescent="0.25">
      <c r="C99" s="169"/>
    </row>
    <row r="100" spans="3:3" s="143" customFormat="1" hidden="1" x14ac:dyDescent="0.25">
      <c r="C100" s="169"/>
    </row>
    <row r="101" spans="3:3" s="143" customFormat="1" hidden="1" x14ac:dyDescent="0.25">
      <c r="C101" s="169"/>
    </row>
    <row r="102" spans="3:3" s="143" customFormat="1" hidden="1" x14ac:dyDescent="0.25">
      <c r="C102" s="169"/>
    </row>
    <row r="103" spans="3:3" s="143" customFormat="1" hidden="1" x14ac:dyDescent="0.25">
      <c r="C103" s="169"/>
    </row>
    <row r="104" spans="3:3" s="143" customFormat="1" hidden="1" x14ac:dyDescent="0.25">
      <c r="C104" s="169"/>
    </row>
    <row r="105" spans="3:3" s="143" customFormat="1" hidden="1" x14ac:dyDescent="0.25">
      <c r="C105" s="169"/>
    </row>
    <row r="106" spans="3:3" s="143" customFormat="1" hidden="1" x14ac:dyDescent="0.25">
      <c r="C106" s="169"/>
    </row>
    <row r="107" spans="3:3" s="143" customFormat="1" hidden="1" x14ac:dyDescent="0.25">
      <c r="C107" s="169"/>
    </row>
    <row r="108" spans="3:3" s="143" customFormat="1" hidden="1" x14ac:dyDescent="0.25">
      <c r="C108" s="169"/>
    </row>
    <row r="109" spans="3:3" s="143" customFormat="1" hidden="1" x14ac:dyDescent="0.25">
      <c r="C109" s="169"/>
    </row>
    <row r="110" spans="3:3" s="143" customFormat="1" hidden="1" x14ac:dyDescent="0.25">
      <c r="C110" s="169"/>
    </row>
    <row r="111" spans="3:3" s="143" customFormat="1" hidden="1" x14ac:dyDescent="0.25">
      <c r="C111" s="169"/>
    </row>
    <row r="112" spans="3:3" s="143" customFormat="1" hidden="1" x14ac:dyDescent="0.25">
      <c r="C112" s="169"/>
    </row>
    <row r="113" spans="3:3" s="143" customFormat="1" hidden="1" x14ac:dyDescent="0.25">
      <c r="C113" s="169"/>
    </row>
    <row r="114" spans="3:3" s="143" customFormat="1" hidden="1" x14ac:dyDescent="0.25">
      <c r="C114" s="169"/>
    </row>
    <row r="115" spans="3:3" s="143" customFormat="1" hidden="1" x14ac:dyDescent="0.25">
      <c r="C115" s="169"/>
    </row>
    <row r="116" spans="3:3" s="143" customFormat="1" hidden="1" x14ac:dyDescent="0.25">
      <c r="C116" s="169"/>
    </row>
    <row r="117" spans="3:3" s="143" customFormat="1" hidden="1" x14ac:dyDescent="0.25">
      <c r="C117" s="169"/>
    </row>
    <row r="118" spans="3:3" s="143" customFormat="1" hidden="1" x14ac:dyDescent="0.25">
      <c r="C118" s="169"/>
    </row>
    <row r="119" spans="3:3" s="143" customFormat="1" hidden="1" x14ac:dyDescent="0.25">
      <c r="C119" s="169"/>
    </row>
    <row r="120" spans="3:3" s="143" customFormat="1" hidden="1" x14ac:dyDescent="0.25">
      <c r="C120" s="169"/>
    </row>
    <row r="121" spans="3:3" s="143" customFormat="1" hidden="1" x14ac:dyDescent="0.25">
      <c r="C121" s="169"/>
    </row>
    <row r="122" spans="3:3" s="143" customFormat="1" hidden="1" x14ac:dyDescent="0.25">
      <c r="C122" s="169"/>
    </row>
    <row r="123" spans="3:3" s="143" customFormat="1" hidden="1" x14ac:dyDescent="0.25">
      <c r="C123" s="169"/>
    </row>
    <row r="124" spans="3:3" s="143" customFormat="1" hidden="1" x14ac:dyDescent="0.25">
      <c r="C124" s="169"/>
    </row>
    <row r="125" spans="3:3" s="143" customFormat="1" hidden="1" x14ac:dyDescent="0.25">
      <c r="C125" s="169"/>
    </row>
    <row r="126" spans="3:3" s="143" customFormat="1" hidden="1" x14ac:dyDescent="0.25">
      <c r="C126" s="169"/>
    </row>
    <row r="127" spans="3:3" s="143" customFormat="1" hidden="1" x14ac:dyDescent="0.25">
      <c r="C127" s="169"/>
    </row>
    <row r="128" spans="3:3" s="143" customFormat="1" hidden="1" x14ac:dyDescent="0.25">
      <c r="C128" s="169"/>
    </row>
    <row r="129" spans="3:3" s="143" customFormat="1" hidden="1" x14ac:dyDescent="0.25">
      <c r="C129" s="169"/>
    </row>
    <row r="130" spans="3:3" s="143" customFormat="1" hidden="1" x14ac:dyDescent="0.25">
      <c r="C130" s="169"/>
    </row>
    <row r="131" spans="3:3" s="143" customFormat="1" hidden="1" x14ac:dyDescent="0.25">
      <c r="C131" s="169"/>
    </row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2" customWidth="1"/>
    <col min="2" max="2" width="73.42578125" style="172" customWidth="1"/>
    <col min="3" max="3" width="20.28515625" style="172" customWidth="1"/>
    <col min="4" max="4" width="4" style="179" customWidth="1"/>
    <col min="5" max="5" width="9.140625" style="172" customWidth="1"/>
    <col min="6" max="16384" width="9.140625" style="172" hidden="1"/>
  </cols>
  <sheetData>
    <row r="1" spans="1:5" x14ac:dyDescent="0.25">
      <c r="A1" s="214" t="str">
        <f>'1. Forside'!A1</f>
        <v>NFS Vand AS</v>
      </c>
      <c r="B1" s="55"/>
      <c r="C1" s="55"/>
      <c r="D1" s="171"/>
      <c r="E1" s="55"/>
    </row>
    <row r="2" spans="1:5" x14ac:dyDescent="0.25">
      <c r="A2" s="214" t="str">
        <f>'1. Forside'!A2</f>
        <v>V136</v>
      </c>
      <c r="B2" s="55"/>
      <c r="C2" s="55"/>
      <c r="D2" s="171"/>
      <c r="E2" s="55"/>
    </row>
    <row r="3" spans="1:5" x14ac:dyDescent="0.25">
      <c r="A3" s="55"/>
      <c r="B3" s="55"/>
      <c r="C3" s="55"/>
      <c r="D3" s="171"/>
      <c r="E3" s="55"/>
    </row>
    <row r="4" spans="1:5" ht="20.25" x14ac:dyDescent="0.25">
      <c r="A4" s="55"/>
      <c r="B4" s="254" t="s">
        <v>115</v>
      </c>
      <c r="C4" s="254"/>
      <c r="D4" s="254"/>
      <c r="E4" s="55"/>
    </row>
    <row r="5" spans="1:5" x14ac:dyDescent="0.25">
      <c r="A5" s="55"/>
      <c r="B5" s="55"/>
      <c r="C5" s="55"/>
      <c r="D5" s="171"/>
      <c r="E5" s="55"/>
    </row>
    <row r="6" spans="1:5" ht="26.25" customHeight="1" x14ac:dyDescent="0.25">
      <c r="A6" s="55"/>
      <c r="B6" s="51" t="s">
        <v>135</v>
      </c>
      <c r="C6" s="173"/>
      <c r="D6" s="174"/>
      <c r="E6" s="55"/>
    </row>
    <row r="7" spans="1:5" x14ac:dyDescent="0.25">
      <c r="A7" s="55"/>
      <c r="B7" s="200" t="s">
        <v>13</v>
      </c>
      <c r="C7" s="50">
        <v>33000</v>
      </c>
      <c r="D7" s="176" t="s">
        <v>0</v>
      </c>
      <c r="E7" s="55"/>
    </row>
    <row r="8" spans="1:5" x14ac:dyDescent="0.25">
      <c r="A8" s="55"/>
      <c r="B8" s="200" t="s">
        <v>212</v>
      </c>
      <c r="C8" s="50">
        <v>6500</v>
      </c>
      <c r="D8" s="176" t="s">
        <v>0</v>
      </c>
      <c r="E8" s="55"/>
    </row>
    <row r="9" spans="1:5" x14ac:dyDescent="0.25">
      <c r="A9" s="55"/>
      <c r="B9" s="200" t="s">
        <v>213</v>
      </c>
      <c r="C9" s="50">
        <v>500000</v>
      </c>
      <c r="D9" s="176" t="s">
        <v>0</v>
      </c>
      <c r="E9" s="55"/>
    </row>
    <row r="10" spans="1:5" x14ac:dyDescent="0.25">
      <c r="A10" s="55"/>
      <c r="B10" s="53" t="s">
        <v>32</v>
      </c>
      <c r="C10" s="54">
        <f>SUM(C7:C9)</f>
        <v>539500</v>
      </c>
      <c r="D10" s="53" t="s">
        <v>0</v>
      </c>
      <c r="E10" s="55"/>
    </row>
    <row r="11" spans="1:5" x14ac:dyDescent="0.25">
      <c r="A11" s="55"/>
      <c r="B11" s="55"/>
      <c r="C11" s="55"/>
      <c r="D11" s="171"/>
      <c r="E11" s="55"/>
    </row>
    <row r="12" spans="1:5" x14ac:dyDescent="0.25">
      <c r="A12" s="55"/>
      <c r="B12" s="55"/>
      <c r="C12" s="55"/>
      <c r="D12" s="171"/>
      <c r="E12" s="55"/>
    </row>
    <row r="13" spans="1:5" ht="25.5" customHeight="1" x14ac:dyDescent="0.25">
      <c r="A13" s="55"/>
      <c r="B13" s="199" t="s">
        <v>214</v>
      </c>
      <c r="C13" s="173"/>
      <c r="D13" s="174"/>
      <c r="E13" s="55"/>
    </row>
    <row r="14" spans="1:5" x14ac:dyDescent="0.25">
      <c r="A14" s="55"/>
      <c r="B14" s="52" t="s">
        <v>215</v>
      </c>
      <c r="C14" s="175">
        <v>7300000</v>
      </c>
      <c r="D14" s="176" t="s">
        <v>0</v>
      </c>
      <c r="E14" s="55"/>
    </row>
    <row r="15" spans="1:5" x14ac:dyDescent="0.25">
      <c r="A15" s="55"/>
      <c r="B15" s="53" t="s">
        <v>32</v>
      </c>
      <c r="C15" s="54">
        <f>C14</f>
        <v>7300000</v>
      </c>
      <c r="D15" s="53" t="s">
        <v>0</v>
      </c>
      <c r="E15" s="55"/>
    </row>
    <row r="16" spans="1:5" x14ac:dyDescent="0.25">
      <c r="A16" s="55"/>
      <c r="B16" s="55"/>
      <c r="C16" s="55"/>
      <c r="D16" s="171"/>
      <c r="E16" s="55"/>
    </row>
    <row r="17" spans="1:5" x14ac:dyDescent="0.25">
      <c r="A17" s="55"/>
      <c r="B17" s="55"/>
      <c r="C17" s="55"/>
      <c r="D17" s="171"/>
      <c r="E17" s="55"/>
    </row>
    <row r="18" spans="1:5" ht="38.25" customHeight="1" x14ac:dyDescent="0.25">
      <c r="A18" s="55"/>
      <c r="B18" s="255" t="s">
        <v>136</v>
      </c>
      <c r="C18" s="256"/>
      <c r="D18" s="257"/>
      <c r="E18" s="55"/>
    </row>
    <row r="19" spans="1:5" x14ac:dyDescent="0.25">
      <c r="A19" s="55"/>
      <c r="B19" s="52" t="s">
        <v>66</v>
      </c>
      <c r="C19" s="50">
        <v>52000</v>
      </c>
      <c r="D19" s="176" t="s">
        <v>0</v>
      </c>
      <c r="E19" s="55"/>
    </row>
    <row r="20" spans="1:5" x14ac:dyDescent="0.25">
      <c r="A20" s="55"/>
      <c r="B20" s="52" t="s">
        <v>14</v>
      </c>
      <c r="C20" s="50">
        <v>24900</v>
      </c>
      <c r="D20" s="176" t="s">
        <v>0</v>
      </c>
      <c r="E20" s="55"/>
    </row>
    <row r="21" spans="1:5" x14ac:dyDescent="0.25">
      <c r="A21" s="55"/>
      <c r="B21" s="53" t="s">
        <v>32</v>
      </c>
      <c r="C21" s="54">
        <f>SUM(C19:C20)</f>
        <v>76900</v>
      </c>
      <c r="D21" s="53" t="s">
        <v>0</v>
      </c>
      <c r="E21" s="55"/>
    </row>
    <row r="22" spans="1:5" x14ac:dyDescent="0.25">
      <c r="A22" s="55"/>
      <c r="B22" s="55"/>
      <c r="C22" s="177"/>
      <c r="D22" s="178"/>
      <c r="E22" s="55"/>
    </row>
    <row r="23" spans="1:5" x14ac:dyDescent="0.25">
      <c r="A23" s="55"/>
      <c r="B23" s="55"/>
      <c r="C23" s="177"/>
      <c r="D23" s="178"/>
      <c r="E23" s="55"/>
    </row>
    <row r="24" spans="1:5" ht="42" customHeight="1" x14ac:dyDescent="0.25">
      <c r="A24" s="55"/>
      <c r="B24" s="258" t="s">
        <v>137</v>
      </c>
      <c r="C24" s="259"/>
      <c r="D24" s="260"/>
      <c r="E24" s="55"/>
    </row>
    <row r="25" spans="1:5" x14ac:dyDescent="0.25">
      <c r="A25" s="55"/>
      <c r="B25" s="104" t="s">
        <v>138</v>
      </c>
      <c r="C25" s="18">
        <v>7706852</v>
      </c>
      <c r="D25" s="56" t="s">
        <v>0</v>
      </c>
      <c r="E25" s="55"/>
    </row>
    <row r="26" spans="1:5" x14ac:dyDescent="0.25">
      <c r="A26" s="55"/>
      <c r="B26" s="104" t="s">
        <v>139</v>
      </c>
      <c r="C26" s="39">
        <v>7955500</v>
      </c>
      <c r="D26" s="56" t="s">
        <v>0</v>
      </c>
      <c r="E26" s="55"/>
    </row>
    <row r="27" spans="1:5" x14ac:dyDescent="0.25">
      <c r="A27" s="55"/>
      <c r="B27" s="27" t="s">
        <v>140</v>
      </c>
      <c r="C27" s="54">
        <f>C25-C26</f>
        <v>-248648</v>
      </c>
      <c r="D27" s="27" t="s">
        <v>0</v>
      </c>
      <c r="E27" s="55"/>
    </row>
    <row r="28" spans="1:5" x14ac:dyDescent="0.25">
      <c r="A28" s="55"/>
      <c r="B28" s="55"/>
      <c r="C28" s="55"/>
      <c r="D28" s="171"/>
      <c r="E28" s="55"/>
    </row>
    <row r="29" spans="1:5" x14ac:dyDescent="0.25">
      <c r="A29" s="55"/>
      <c r="B29" s="55"/>
      <c r="C29" s="55"/>
      <c r="D29" s="171"/>
      <c r="E29" s="55"/>
    </row>
    <row r="30" spans="1:5" x14ac:dyDescent="0.25">
      <c r="A30" s="55"/>
      <c r="B30" s="55"/>
      <c r="C30" s="55"/>
      <c r="D30" s="171"/>
      <c r="E30" s="55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0"/>
      <c r="B34" s="180"/>
      <c r="C34" s="180"/>
      <c r="D34" s="181"/>
      <c r="E34" s="180"/>
    </row>
    <row r="35" spans="1:5" hidden="1" x14ac:dyDescent="0.25">
      <c r="A35" s="180"/>
      <c r="B35" s="180"/>
      <c r="C35" s="180"/>
      <c r="D35" s="181"/>
      <c r="E35" s="180"/>
    </row>
    <row r="36" spans="1:5" hidden="1" x14ac:dyDescent="0.25">
      <c r="A36" s="180"/>
      <c r="B36" s="180"/>
      <c r="C36" s="180"/>
      <c r="D36" s="181"/>
      <c r="E36" s="180"/>
    </row>
    <row r="37" spans="1:5" hidden="1" x14ac:dyDescent="0.25">
      <c r="A37" s="180"/>
      <c r="B37" s="180"/>
      <c r="C37" s="180"/>
      <c r="D37" s="181"/>
      <c r="E37" s="180"/>
    </row>
    <row r="38" spans="1:5" hidden="1" x14ac:dyDescent="0.25">
      <c r="A38" s="180"/>
      <c r="B38" s="180"/>
      <c r="C38" s="180"/>
      <c r="D38" s="181"/>
      <c r="E38" s="180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13</vt:i4>
      </vt:variant>
    </vt:vector>
  </HeadingPairs>
  <TitlesOfParts>
    <vt:vector size="13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2015-06-01T09:23:04Z</cp:lastPrinted>
  <dcterms:created xsi:type="dcterms:W3CDTF">2014-01-17T08:54:17Z</dcterms:created>
  <dcterms:modified xsi:type="dcterms:W3CDTF">2015-09-27T19:40:20Z</dcterms:modified>
</cp:coreProperties>
</file>