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8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17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14" i="16"/>
  <c r="C8" i="8" s="1"/>
  <c r="C23" i="4"/>
  <c r="C9" i="9"/>
  <c r="C15" i="8" s="1"/>
  <c r="E29" i="19"/>
  <c r="C12" i="8"/>
  <c r="C15" i="3"/>
  <c r="C22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7" i="7" l="1"/>
  <c r="F28" i="7"/>
  <c r="F30" i="7" l="1"/>
  <c r="C9" i="12"/>
  <c r="C11" i="12" s="1"/>
  <c r="C31" i="8" s="1"/>
  <c r="E31" i="8" s="1"/>
  <c r="F8" i="2" l="1"/>
  <c r="F8" i="7"/>
  <c r="F29" i="7" s="1"/>
  <c r="F30" i="2" l="1"/>
  <c r="C9" i="10" s="1"/>
  <c r="C15" i="11" l="1"/>
  <c r="C28" i="8" s="1"/>
  <c r="C26" i="8"/>
  <c r="C27" i="3"/>
  <c r="C24" i="8" s="1"/>
  <c r="F31" i="7"/>
  <c r="C18" i="8" s="1"/>
  <c r="C21" i="3"/>
  <c r="C23" i="8" s="1"/>
  <c r="C10" i="3"/>
  <c r="C21" i="8" s="1"/>
  <c r="C25" i="8"/>
  <c r="C10" i="10"/>
  <c r="C17" i="8" s="1"/>
  <c r="F32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<sst xmlns="http://schemas.openxmlformats.org/spreadsheetml/2006/main" count="535" uniqueCount="234">
  <si>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</si>
  <si>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</si>
  <si>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</si>
  <si>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</si>
  <si>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</si>
  <si>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</si>
  <si>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</si>
  <si>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</si>
  <si>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</si>
  <si>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</si>
  <si>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</si>
  <si>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</si>
  <si>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</si>
  <si>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</si>
  <si>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</si>
  <si>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</si>
  <si>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</si>
  <si>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</si>
  <si>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</si>
  <si>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</si>
  <si>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</si>
  <si>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</si>
  <si>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</si>
  <si>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</si>
  <si>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</si>
  <si>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</si>
  <si>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</si>
  <si>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</si>
  <si>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</si>
  <si>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</si>
  <si>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</si>
  <si>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</si>
  <si>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</si>
  <si>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</si>
  <si>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</si>
  <si>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</si>
  <si>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</si>
  <si>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</si>
  <si>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</si>
  <si>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</si>
  <si>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</si>
  <si>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</si>
  <si>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</si>
  <si>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</si>
  <si>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</si>
  <si>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</si>
  <si>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</si>
  <si>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</si>
  <si>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</si>
  <si>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</si>
  <si>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</si>
  <si>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</si>
  <si>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</si>
  <si>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</si>
  <si>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</si>
  <si>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</si>
  <si>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</si>
  <si>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</si>
  <si>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</si>
  <si>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</si>
  <si>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</si>
  <si>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</si>
  <si>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</si>
  <si>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</si>
  <si>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</si>
  <si>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</si>
  <si>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</si>
  <si>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</si>
  <si>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</si>
  <si>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</si>
  <si>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</si>
  <si>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</si>
  <si>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</si>
  <si>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</si>
  <si>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</si>
  <si>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</si>
  <si>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</si>
  <si>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</si>
  <si>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</si>
  <si>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</si>
  <si>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</si>
  <si>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</si>
  <si>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</si>
  <si>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</si>
  <si>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</si>
  <si>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</si>
  <si>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</si>
  <si>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</si>
  <si>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</si>
  <si>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</si>
  <si>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</si>
  <si>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</si>
  <si>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</si>
  <si>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</si>
  <si>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</si>
  <si>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</si>
  <si>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</si>
  <si>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</si>
  <si>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</si>
  <si>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</si>
  <si>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</si>
  <si>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</si>
  <si>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</si>
  <si>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</si>
  <si>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</si>
  <si>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</si>
  <si>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</si>
  <si>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</si>
  <si>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</si>
  <si>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</si>
  <si>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</si>
  <si>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</si>
  <si>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</si>
  <si>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</si>
  <si>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</si>
  <si>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</si>
  <si>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</si>
  <si>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</si>
  <si>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</si>
  <si>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</si>
  <si>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</si>
  <si>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</si>
  <si>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</si>
  <si>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</si>
  <si>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</si>
  <si>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</si>
  <si>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</si>
  <si>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</si>
  <si>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</si>
  <si>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</si>
  <si>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</si>
  <si>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</si>
  <si>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</si>
  <si>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</si>
  <si>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</si>
  <si>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</si>
  <si>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</si>
  <si>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</si>
  <si>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</si>
  <si>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</si>
  <si>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</si>
  <si>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</si>
  <si>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</si>
  <si>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</si>
  <si>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</si>
  <si>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</si>
  <si>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</si>
  <si>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</si>
  <si>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</si>
  <si>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</si>
  <si>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</si>
  <si>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</si>
  <si>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</si>
  <si>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</si>
  <si>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</si>
  <si>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</si>
  <si>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</si>
  <si>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</si>
  <si>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</si>
  <si>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</si>
  <si>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</si>
  <si>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</si>
  <si>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</si>
  <si>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</si>
  <si>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</si>
  <si>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</si>
  <si>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</si>
  <si>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</si>
  <si>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</si>
  <si>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</si>
  <si>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</si>
  <si>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</si>
  <si>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</si>
  <si>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</si>
  <si>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</si>
  <si>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</si>
  <si>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</si>
  <si>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</si>
  <si>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</si>
  <si>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Instrumenter (flowmåler+tryk transducer+alarmer)</t>
  </si>
  <si>
    <t>2014</t>
  </si>
  <si>
    <t>10</t>
  </si>
  <si>
    <t>SRO anlæg</t>
  </si>
  <si>
    <t>Udpumpningsanlæg, Freqvensomformer</t>
  </si>
  <si>
    <t>25</t>
  </si>
  <si>
    <t>Elanlæg - vandværk</t>
  </si>
  <si>
    <t>Beluftningsanlæg, iltningstrappe, Kontruktioner</t>
  </si>
  <si>
    <t>50</t>
  </si>
  <si>
    <t>Ø110 mm &lt; Ledningsnet ≤ Ø 250 mm</t>
  </si>
  <si>
    <t>75</t>
  </si>
  <si>
    <t>Ø 50mm &lt; Ledningsnet ≤ Ø110 mm</t>
  </si>
  <si>
    <t>Pumpestation (inkl. evt. hydrofor)/trykforøger, Konstruktioner</t>
  </si>
  <si>
    <t>5</t>
  </si>
  <si>
    <t>Køretøjer, personbil</t>
  </si>
  <si>
    <t>Lagerinventar</t>
  </si>
  <si>
    <t>Eternitledninger Ø110 mm &lt; Ledningsnet ≤ Ø 250 mm</t>
  </si>
  <si>
    <t>Rentvandsbeholder  insitu støbt</t>
  </si>
  <si>
    <t>30</t>
  </si>
  <si>
    <t>Etageareal kontor og mandskabsfaciliteter</t>
  </si>
  <si>
    <t>Ledningsnet &gt; Ø 500 mm</t>
  </si>
  <si>
    <t>Stik på ledningsnet, Konstruktioner</t>
  </si>
  <si>
    <t xml:space="preserve">Afregningsmålere, mekaniske </t>
  </si>
  <si>
    <t>6</t>
  </si>
  <si>
    <t>Boring (inkl. etablering, forerør, filter og prøvepumpning)</t>
  </si>
  <si>
    <t>Ombygning ifm. DDS</t>
  </si>
  <si>
    <t>Dokumenteret Drikkevandssikkerhed (DDS)</t>
  </si>
  <si>
    <t>Bedre drikkevand (ekstra vandanalyser)</t>
  </si>
  <si>
    <t>Ejendomsskatter</t>
  </si>
  <si>
    <t>Selskabsskatter</t>
  </si>
  <si>
    <t>2015</t>
  </si>
  <si>
    <t>Køretøjer, store lastvogne (&gt; 3.500 kg.)</t>
  </si>
  <si>
    <t>Inspektionsbrønd, Mek./EL</t>
  </si>
  <si>
    <t>15</t>
  </si>
  <si>
    <t>SRO-anlæg, vandværk</t>
  </si>
  <si>
    <t>Råvandsstation komplet montering og boringshus/tørbrønd</t>
  </si>
  <si>
    <t>Udpumpningsanlæg, rentvandspumper på vandværk</t>
  </si>
  <si>
    <t>Afregningsmålere, elektroniske ≤ Ø 110mm (Qn 10)</t>
  </si>
  <si>
    <t>9</t>
  </si>
  <si>
    <t>2016</t>
  </si>
  <si>
    <t>Stik på ledningsnet, Mek./EL</t>
  </si>
  <si>
    <t>SMS-service (forsyningssikkerhed)</t>
  </si>
  <si>
    <t>Nødstrømsanlæg (forsyningssikkerhed)</t>
  </si>
  <si>
    <t>Vagtordning (forsyningssikkerhed)</t>
  </si>
  <si>
    <t>Adgangskontrol (forsyningssikkerhed)</t>
  </si>
  <si>
    <t>Alarmer (forsyningssikkerhed)</t>
  </si>
  <si>
    <t xml:space="preserve">Grundvandsbeskyttelse (overvågning) </t>
  </si>
  <si>
    <t>Overvågning (Forsyningssikkerhed)</t>
  </si>
  <si>
    <t xml:space="preserve"> </t>
  </si>
  <si>
    <t>Lækagesøgning (forsyningssikkerhed)</t>
  </si>
  <si>
    <t>Tillæg for afgift for ledningsført vand i 2016</t>
  </si>
  <si>
    <t>Afgift for ledningsført vand</t>
  </si>
  <si>
    <t>NK-Vand AS</t>
  </si>
  <si>
    <t>V137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</si>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</sst>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231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232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127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136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126</v>
      </c>
      <c r="D28" s="233" t="s">
        <v>137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4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NK-Vand AS</v>
      </c>
      <c r="B1" s="56"/>
      <c r="C1" s="56"/>
      <c r="D1" s="56"/>
      <c r="E1" s="56"/>
    </row>
    <row r="2" spans="1:5" x14ac:dyDescent="0.25">
      <c r="A2" s="220" t="str">
        <f>'1. Forside'!A2</f>
        <v>V137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/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144</v>
      </c>
      <c r="C6" s="178"/>
      <c r="D6" s="189"/>
      <c r="E6" s="56"/>
    </row>
    <row r="7" spans="1:5" x14ac:dyDescent="0.25">
      <c r="A7" s="56"/>
      <c r="B7" s="212" t="s">
        <v>205</v>
      </c>
      <c r="C7" s="51">
        <v>323813</v>
      </c>
      <c r="D7" s="190" t="s">
        <v>0</v>
      </c>
      <c r="E7" s="56"/>
    </row>
    <row r="8" spans="1:5" x14ac:dyDescent="0.25">
      <c r="A8" s="56"/>
      <c r="B8" s="212" t="s">
        <v>206</v>
      </c>
      <c r="C8" s="51">
        <v>44336</v>
      </c>
      <c r="D8" s="190" t="s">
        <v>0</v>
      </c>
      <c r="E8" s="56"/>
    </row>
    <row r="9" spans="1:5" x14ac:dyDescent="0.25">
      <c r="A9" s="56"/>
      <c r="B9" s="212" t="s">
        <v>225</v>
      </c>
      <c r="C9" s="51">
        <v>0</v>
      </c>
      <c r="D9" s="190" t="s">
        <v>0</v>
      </c>
      <c r="E9" s="56"/>
    </row>
    <row r="10" spans="1:5" x14ac:dyDescent="0.25">
      <c r="A10" s="56"/>
      <c r="B10" s="212" t="s">
        <v>220</v>
      </c>
      <c r="C10" s="51">
        <v>10000</v>
      </c>
      <c r="D10" s="190" t="s">
        <v>0</v>
      </c>
      <c r="E10" s="56"/>
    </row>
    <row r="11" spans="1:5" x14ac:dyDescent="0.25">
      <c r="A11" s="56"/>
      <c r="B11" s="212" t="s">
        <v>221</v>
      </c>
      <c r="C11" s="51">
        <v>0</v>
      </c>
      <c r="D11" s="190" t="s">
        <v>0</v>
      </c>
      <c r="E11" s="56"/>
    </row>
    <row r="12" spans="1:5" x14ac:dyDescent="0.25">
      <c r="A12" s="56"/>
      <c r="B12" s="212" t="s">
        <v>222</v>
      </c>
      <c r="C12" s="51">
        <v>0</v>
      </c>
      <c r="D12" s="190" t="s">
        <v>0</v>
      </c>
      <c r="E12" s="56"/>
    </row>
    <row r="13" spans="1:5" x14ac:dyDescent="0.25">
      <c r="A13" s="56"/>
      <c r="B13" s="212" t="s">
        <v>223</v>
      </c>
      <c r="C13" s="51">
        <v>21067</v>
      </c>
      <c r="D13" s="190" t="s">
        <v>0</v>
      </c>
      <c r="E13" s="56"/>
    </row>
    <row r="14" spans="1:5" x14ac:dyDescent="0.25">
      <c r="A14" s="56"/>
      <c r="B14" s="212" t="s">
        <v>224</v>
      </c>
      <c r="C14" s="51">
        <v>0</v>
      </c>
      <c r="D14" s="190" t="s">
        <v>0</v>
      </c>
      <c r="E14" s="56"/>
    </row>
    <row r="15" spans="1:5" x14ac:dyDescent="0.25">
      <c r="A15" s="56"/>
      <c r="B15" s="212" t="s">
        <v>226</v>
      </c>
      <c r="C15" s="51">
        <v>0</v>
      </c>
      <c r="D15" s="190" t="s">
        <v>0</v>
      </c>
      <c r="E15" s="56"/>
    </row>
    <row r="16" spans="1:5" x14ac:dyDescent="0.25">
      <c r="A16" s="56" t="s">
        <v>227</v>
      </c>
      <c r="B16" s="212" t="s">
        <v>228</v>
      </c>
      <c r="C16" s="51">
        <v>92367</v>
      </c>
      <c r="D16" s="190" t="s">
        <v>0</v>
      </c>
      <c r="E16" s="56"/>
    </row>
    <row r="17" spans="1:5" x14ac:dyDescent="0.25">
      <c r="A17" s="56"/>
      <c r="B17" s="54" t="s">
        <v>36</v>
      </c>
      <c r="C17" s="55">
        <f>SUM(C7:C16)</f>
        <v>491583</v>
      </c>
      <c r="D17" s="191" t="s">
        <v>0</v>
      </c>
      <c r="E17" s="56"/>
    </row>
    <row r="18" spans="1:5" x14ac:dyDescent="0.25">
      <c r="A18" s="56"/>
      <c r="B18" s="56"/>
      <c r="C18" s="182"/>
      <c r="D18" s="56"/>
      <c r="E18" s="56"/>
    </row>
    <row r="19" spans="1:5" x14ac:dyDescent="0.25">
      <c r="A19" s="56"/>
      <c r="B19" s="56"/>
      <c r="C19" s="182"/>
      <c r="D19" s="56"/>
      <c r="E19" s="56"/>
    </row>
    <row r="20" spans="1:5" ht="27.2" customHeight="1" x14ac:dyDescent="0.25">
      <c r="A20" s="56"/>
      <c r="B20" s="20" t="s">
        <v>145</v>
      </c>
      <c r="C20" s="192"/>
      <c r="D20" s="189"/>
      <c r="E20" s="56"/>
    </row>
    <row r="21" spans="1:5" ht="16.7" customHeight="1" x14ac:dyDescent="0.25">
      <c r="A21" s="56"/>
      <c r="B21" s="108" t="s">
        <v>146</v>
      </c>
      <c r="C21" s="19">
        <v>0</v>
      </c>
      <c r="D21" s="151" t="s">
        <v>0</v>
      </c>
      <c r="E21" s="56"/>
    </row>
    <row r="22" spans="1:5" ht="16.7" customHeight="1" x14ac:dyDescent="0.25">
      <c r="A22" s="56"/>
      <c r="B22" s="108" t="s">
        <v>147</v>
      </c>
      <c r="C22" s="40">
        <v>0</v>
      </c>
      <c r="D22" s="151" t="s">
        <v>0</v>
      </c>
      <c r="E22" s="56"/>
    </row>
    <row r="23" spans="1:5" x14ac:dyDescent="0.25">
      <c r="A23" s="56"/>
      <c r="B23" s="28" t="s">
        <v>148</v>
      </c>
      <c r="C23" s="55">
        <f>C21-C22</f>
        <v>0</v>
      </c>
      <c r="D23" s="153" t="s">
        <v>0</v>
      </c>
      <c r="E23" s="56"/>
    </row>
    <row r="24" spans="1:5" ht="15.75" x14ac:dyDescent="0.25">
      <c r="A24" s="56"/>
      <c r="B24" s="193"/>
      <c r="C24" s="56"/>
      <c r="D24" s="56"/>
      <c r="E24" s="56"/>
    </row>
    <row r="25" spans="1:5" ht="15.75" x14ac:dyDescent="0.25">
      <c r="A25" s="56"/>
      <c r="B25" s="193"/>
      <c r="C25" s="56"/>
      <c r="D25" s="56"/>
      <c r="E25" s="56"/>
    </row>
    <row r="26" spans="1:5" ht="15.75" x14ac:dyDescent="0.25">
      <c r="A26" s="56"/>
      <c r="B26" s="193"/>
      <c r="C26" s="56"/>
      <c r="D26" s="56"/>
      <c r="E26" s="56"/>
    </row>
    <row r="27" spans="1:5" ht="15.75" hidden="1" x14ac:dyDescent="0.25">
      <c r="B27" s="194"/>
      <c r="E27" s="195"/>
    </row>
    <row r="28" spans="1:5" ht="15.75" hidden="1" x14ac:dyDescent="0.25">
      <c r="B28" s="195"/>
      <c r="C28" s="195"/>
    </row>
    <row r="29" spans="1:5" ht="15.75" hidden="1" x14ac:dyDescent="0.25">
      <c r="B29" s="195"/>
      <c r="E29" s="195"/>
    </row>
    <row r="30" spans="1:5" ht="15.75" hidden="1" x14ac:dyDescent="0.25">
      <c r="B30" s="195"/>
      <c r="D30" s="195"/>
    </row>
    <row r="31" spans="1:5" ht="15.75" hidden="1" x14ac:dyDescent="0.25">
      <c r="B31" s="195"/>
      <c r="C31" s="195"/>
    </row>
    <row r="32" spans="1:5" ht="15.75" hidden="1" x14ac:dyDescent="0.25">
      <c r="B32" s="195"/>
      <c r="C32" s="195"/>
    </row>
    <row r="33" spans="2:4" ht="15.75" hidden="1" x14ac:dyDescent="0.25">
      <c r="B33" s="195"/>
      <c r="D33" s="195"/>
    </row>
    <row r="34" spans="2:4" ht="15.75" hidden="1" x14ac:dyDescent="0.25">
      <c r="B34" s="195"/>
      <c r="D34" s="195"/>
    </row>
    <row r="35" spans="2:4" ht="15.75" hidden="1" x14ac:dyDescent="0.25">
      <c r="B35" s="195"/>
      <c r="D35" s="195"/>
    </row>
    <row r="36" spans="2:4" ht="15.75" hidden="1" x14ac:dyDescent="0.25">
      <c r="B36" s="194"/>
      <c r="C36" s="194"/>
    </row>
    <row r="37" spans="2:4" hidden="1" x14ac:dyDescent="0.25"/>
    <row r="38" spans="2:4" hidden="1" x14ac:dyDescent="0.25"/>
    <row r="39" spans="2:4" hidden="1" x14ac:dyDescent="0.25"/>
    <row r="40" spans="2:4" hidden="1" x14ac:dyDescent="0.25"/>
    <row r="41" spans="2:4" hidden="1" x14ac:dyDescent="0.25"/>
    <row r="42" spans="2:4" hidden="1" x14ac:dyDescent="0.25"/>
    <row r="43" spans="2:4" hidden="1" x14ac:dyDescent="0.25"/>
    <row r="44" spans="2:4" hidden="1" x14ac:dyDescent="0.25"/>
    <row r="45" spans="2:4" hidden="1" x14ac:dyDescent="0.25"/>
    <row r="46" spans="2:4" hidden="1" x14ac:dyDescent="0.25"/>
    <row r="47" spans="2:4" hidden="1" x14ac:dyDescent="0.25"/>
    <row r="48" spans="2:4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idden="1" x14ac:dyDescent="0.25"/>
    <row r="59" spans="2:2" hidden="1" x14ac:dyDescent="0.25"/>
    <row r="60" spans="2:2" hidden="1" x14ac:dyDescent="0.25"/>
    <row r="61" spans="2:2" hidden="1" x14ac:dyDescent="0.25"/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5"/>
    </row>
    <row r="67" spans="1:5" ht="15.75" hidden="1" x14ac:dyDescent="0.25">
      <c r="B67" s="195"/>
    </row>
    <row r="68" spans="1:5" ht="15.75" hidden="1" x14ac:dyDescent="0.25">
      <c r="B68" s="195"/>
    </row>
    <row r="69" spans="1:5" ht="15.75" hidden="1" x14ac:dyDescent="0.25">
      <c r="B69" s="195"/>
    </row>
    <row r="70" spans="1:5" ht="15.75" hidden="1" x14ac:dyDescent="0.25">
      <c r="B70" s="195"/>
    </row>
    <row r="71" spans="1:5" ht="15.75" hidden="1" x14ac:dyDescent="0.25">
      <c r="B71" s="194"/>
    </row>
    <row r="72" spans="1:5" hidden="1" x14ac:dyDescent="0.25"/>
    <row r="73" spans="1:5" hidden="1" x14ac:dyDescent="0.25"/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>
      <c r="A76" s="185"/>
      <c r="B76" s="185"/>
      <c r="C76" s="185"/>
      <c r="D76" s="185"/>
      <c r="E76" s="185"/>
    </row>
    <row r="77" spans="1:5" hidden="1" x14ac:dyDescent="0.25">
      <c r="A77" s="185"/>
      <c r="B77" s="185"/>
      <c r="C77" s="185"/>
      <c r="D77" s="185"/>
      <c r="E77" s="185"/>
    </row>
    <row r="78" spans="1:5" hidden="1" x14ac:dyDescent="0.25">
      <c r="A78" s="185"/>
      <c r="B78" s="185"/>
      <c r="C78" s="185"/>
      <c r="D78" s="185"/>
      <c r="E78" s="185"/>
    </row>
    <row r="79" spans="1:5" hidden="1" x14ac:dyDescent="0.25">
      <c r="A79" s="185"/>
      <c r="B79" s="185"/>
      <c r="C79" s="185"/>
      <c r="D79" s="185"/>
      <c r="E79" s="185"/>
    </row>
    <row r="80" spans="1:5" hidden="1" x14ac:dyDescent="0.25">
      <c r="A80" s="185"/>
      <c r="B80" s="185"/>
      <c r="C80" s="185"/>
      <c r="D80" s="185"/>
      <c r="E80" s="185"/>
    </row>
    <row r="81" hidden="1" x14ac:dyDescent="0.25"/>
    <row r="82" hidden="1" x14ac:dyDescent="0.25"/>
    <row r="83" hidden="1" x14ac:dyDescent="0.25"/>
    <row r="84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NK-Vand AS</v>
      </c>
      <c r="B1" s="26"/>
      <c r="C1" s="26"/>
      <c r="D1" s="26"/>
      <c r="E1" s="26"/>
    </row>
    <row r="2" spans="1:5" x14ac:dyDescent="0.25">
      <c r="A2" s="221" t="str">
        <f>'1. Forside'!A2</f>
        <v>V137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175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149</v>
      </c>
      <c r="C6" s="197"/>
      <c r="D6" s="198"/>
      <c r="E6" s="26"/>
    </row>
    <row r="7" spans="1:5" x14ac:dyDescent="0.25">
      <c r="A7" s="26"/>
      <c r="B7" s="110" t="s">
        <v>150</v>
      </c>
      <c r="C7" s="51">
        <v>450000</v>
      </c>
      <c r="D7" s="190" t="s">
        <v>0</v>
      </c>
      <c r="E7" s="26"/>
    </row>
    <row r="8" spans="1:5" x14ac:dyDescent="0.25">
      <c r="A8" s="26"/>
      <c r="B8" s="110" t="s">
        <v>151</v>
      </c>
      <c r="C8" s="51">
        <v>149.04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449850.96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155</v>
      </c>
      <c r="C12" s="199"/>
      <c r="D12" s="198"/>
      <c r="E12" s="26"/>
    </row>
    <row r="13" spans="1:5" x14ac:dyDescent="0.25">
      <c r="A13" s="26"/>
      <c r="B13" s="108" t="s">
        <v>152</v>
      </c>
      <c r="C13" s="19">
        <v>499233.35</v>
      </c>
      <c r="D13" s="151" t="s">
        <v>0</v>
      </c>
      <c r="E13" s="26"/>
    </row>
    <row r="14" spans="1:5" x14ac:dyDescent="0.25">
      <c r="A14" s="26"/>
      <c r="B14" s="108" t="s">
        <v>153</v>
      </c>
      <c r="C14" s="40">
        <v>570000</v>
      </c>
      <c r="D14" s="151" t="s">
        <v>0</v>
      </c>
      <c r="E14" s="26"/>
    </row>
    <row r="15" spans="1:5" x14ac:dyDescent="0.25">
      <c r="A15" s="26"/>
      <c r="B15" s="28" t="s">
        <v>154</v>
      </c>
      <c r="C15" s="55">
        <f>C13-C14</f>
        <v>-70766.650000000023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NK-Vand AS</v>
      </c>
      <c r="B1" s="26"/>
      <c r="C1" s="26"/>
      <c r="D1" s="26"/>
      <c r="E1" s="26"/>
    </row>
    <row r="2" spans="1:5" x14ac:dyDescent="0.25">
      <c r="A2" s="221" t="str">
        <f>'1. Forside'!A2</f>
        <v>V137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176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12026468</v>
      </c>
      <c r="D7" s="190" t="s">
        <v>0</v>
      </c>
      <c r="E7" s="26"/>
    </row>
    <row r="8" spans="1:5" x14ac:dyDescent="0.25">
      <c r="A8" s="26"/>
      <c r="B8" s="111" t="s">
        <v>156</v>
      </c>
      <c r="C8" s="51">
        <v>6116188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5910280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1182056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NK-Vand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V137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177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42309876.001740843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157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9087064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158</v>
      </c>
      <c r="C10" s="14">
        <v>689712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159</v>
      </c>
      <c r="C11" s="14">
        <v>128480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160</v>
      </c>
      <c r="C12" s="14">
        <v>611490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10516746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791474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432990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615862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1840326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-311637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-7583408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-2831694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-10726739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1630333</v>
      </c>
      <c r="D27" s="79" t="s">
        <v>0</v>
      </c>
      <c r="E27" s="10">
        <f>IF(C27&lt;0,0,-C27)</f>
        <v>-1630333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161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161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42728460</v>
      </c>
      <c r="D33" s="84" t="s">
        <v>0</v>
      </c>
      <c r="E33" s="75"/>
      <c r="F33" s="76"/>
      <c r="G33" s="1"/>
      <c r="H33" s="135"/>
    </row>
    <row r="34" spans="1:8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42728460</v>
      </c>
      <c r="D36" s="79" t="s">
        <v>0</v>
      </c>
      <c r="E36" s="10">
        <f>-C36</f>
        <v>-42728460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-2048916.9982591569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NK-Vand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V137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178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1310360</v>
      </c>
      <c r="D7" s="222" t="s">
        <v>0</v>
      </c>
      <c r="E7" s="223">
        <v>1150416.058798803</v>
      </c>
      <c r="F7" s="222" t="s">
        <v>0</v>
      </c>
      <c r="G7" s="223">
        <v>3181460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-1310360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1310360</v>
      </c>
      <c r="D11" s="226" t="s">
        <v>0</v>
      </c>
      <c r="E11" s="55">
        <f>C11+E7-E8-E9</f>
        <v>2460776.058798803</v>
      </c>
      <c r="F11" s="226" t="s">
        <v>0</v>
      </c>
      <c r="G11" s="55">
        <f>E11+G7-G8-G9</f>
        <v>5642236.058798803</v>
      </c>
      <c r="H11" s="226" t="s">
        <v>0</v>
      </c>
      <c r="I11" s="55">
        <f>G11+I7-I8-I9</f>
        <v>5642236.058798803</v>
      </c>
      <c r="J11" s="226" t="s">
        <v>0</v>
      </c>
      <c r="K11" s="55">
        <f>K7-K8-K9+K10+I11</f>
        <v>4331876.058798803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NK-Vand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V137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14620922.352134578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-55559.504938111393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-587396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13977966.847196467</v>
      </c>
      <c r="D13" s="79" t="s">
        <v>0</v>
      </c>
      <c r="E13" s="6">
        <f>C13</f>
        <v>13977966.847196467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8325799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233</v>
      </c>
      <c r="C16" s="14">
        <f>'6. Gennemførte investeringer'!F32</f>
        <v>1106630.8283333334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134167.53333333338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investeringer'!F31</f>
        <v>939062.77777777787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10505660.139444444</v>
      </c>
      <c r="D19" s="79" t="s">
        <v>0</v>
      </c>
      <c r="E19" s="8">
        <f>C19</f>
        <v>10505660.139444444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138</v>
      </c>
      <c r="C21" s="14">
        <f>'9. 1-1 omkostninger'!C10</f>
        <v>3648244.1199999996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170</v>
      </c>
      <c r="C22" s="14">
        <f>'9. 1-1 omkostninger'!C15</f>
        <v>13277446.939999999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171</v>
      </c>
      <c r="C23" s="14">
        <f>'9. 1-1 omkostninger'!C21</f>
        <v>145036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3281359.9600000009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144</v>
      </c>
      <c r="C25" s="14">
        <f>'10. Miljø- og servicemål'!C17</f>
        <v>491583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servicemål'!C23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172</v>
      </c>
      <c r="C27" s="14">
        <f>'11. Nettofinansielle poster'!C9</f>
        <v>449850.96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-70766.650000000023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21222754.330000002</v>
      </c>
      <c r="D29" s="79" t="s">
        <v>0</v>
      </c>
      <c r="E29" s="6">
        <f>C29</f>
        <v>21222754.330000002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1182056</v>
      </c>
      <c r="D31" s="79" t="s">
        <v>0</v>
      </c>
      <c r="E31" s="10">
        <f>C31</f>
        <v>1182056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174</v>
      </c>
      <c r="C33" s="9">
        <f>'13. Kontrol med indtægtsrammen'!E37</f>
        <v>-2048916.9982591569</v>
      </c>
      <c r="D33" s="79" t="s">
        <v>0</v>
      </c>
      <c r="E33" s="12">
        <f>C33</f>
        <v>-2048916.9982591569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44839520.318381757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2096283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21.390012855316652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15.056208240195508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NK-Vand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V137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123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162</v>
      </c>
      <c r="C6" s="150"/>
      <c r="D6" s="150"/>
      <c r="E6" s="26"/>
    </row>
    <row r="7" spans="1:16384" s="148" customFormat="1" ht="14.1" customHeight="1" x14ac:dyDescent="0.25">
      <c r="A7" s="26"/>
      <c r="B7" s="22" t="s">
        <v>163</v>
      </c>
      <c r="C7" s="40">
        <v>14620922.352134578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164</v>
      </c>
      <c r="C9" s="27">
        <f>C7+C8</f>
        <v>14620922.352134578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165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166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163</v>
      </c>
      <c r="C18" s="40">
        <v>14620922.352134578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167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-55559.504938111393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NK-Vand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V137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128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10029952.733564321</v>
      </c>
      <c r="D7" s="151" t="s">
        <v>0</v>
      </c>
      <c r="E7" s="26"/>
    </row>
    <row r="8" spans="1:5" ht="14.1" customHeight="1" x14ac:dyDescent="0.25">
      <c r="A8" s="26"/>
      <c r="B8" s="22" t="s">
        <v>168</v>
      </c>
      <c r="C8" s="40">
        <f>'3. Driftsomkostninger'!C18+'3. Driftsomkostninger'!C20</f>
        <v>14565362.847196467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163</v>
      </c>
      <c r="C13" s="40">
        <f>'3. Driftsomkostninger'!C18</f>
        <v>14620922.352134578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169</v>
      </c>
      <c r="C19" s="218">
        <v>2349582.221988027</v>
      </c>
      <c r="D19" s="151" t="s">
        <v>0</v>
      </c>
      <c r="E19" s="26"/>
    </row>
    <row r="20" spans="1:5" ht="14.1" customHeight="1" x14ac:dyDescent="0.25">
      <c r="A20" s="26"/>
      <c r="B20" s="28" t="s">
        <v>173</v>
      </c>
      <c r="C20" s="27">
        <v>587396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NK-Vand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V137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121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340595370.30637139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8325799</v>
      </c>
      <c r="D8" s="151" t="s">
        <v>0</v>
      </c>
      <c r="E8" s="26"/>
    </row>
    <row r="9" spans="1:5" ht="14.1" customHeight="1" x14ac:dyDescent="0.25">
      <c r="A9" s="26"/>
      <c r="B9" s="28" t="s">
        <v>124</v>
      </c>
      <c r="C9" s="27">
        <f>C8</f>
        <v>8325799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1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NK-Vand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V137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125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130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179</v>
      </c>
      <c r="C8" s="30" t="s">
        <v>180</v>
      </c>
      <c r="D8" s="31" t="s">
        <v>181</v>
      </c>
      <c r="E8" s="32">
        <v>77418</v>
      </c>
      <c r="F8" s="34">
        <f t="shared" ref="F8" si="0">E8/D8</f>
        <v>7741.8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 t="s">
        <v>180</v>
      </c>
      <c r="D9" s="31" t="s">
        <v>181</v>
      </c>
      <c r="E9" s="32">
        <v>27428</v>
      </c>
      <c r="F9" s="34">
        <f t="shared" ref="F9:F29" si="1">E9/D9</f>
        <v>2742.8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 t="s">
        <v>180</v>
      </c>
      <c r="D10" s="31" t="s">
        <v>184</v>
      </c>
      <c r="E10" s="32">
        <v>3384</v>
      </c>
      <c r="F10" s="34">
        <f t="shared" si="1"/>
        <v>135.36000000000001</v>
      </c>
      <c r="G10" s="35" t="s">
        <v>0</v>
      </c>
      <c r="H10" s="26"/>
    </row>
    <row r="11" spans="1:8" s="148" customFormat="1" x14ac:dyDescent="0.25">
      <c r="A11" s="26"/>
      <c r="B11" s="29" t="s">
        <v>185</v>
      </c>
      <c r="C11" s="30" t="s">
        <v>180</v>
      </c>
      <c r="D11" s="31" t="s">
        <v>184</v>
      </c>
      <c r="E11" s="32">
        <v>424372</v>
      </c>
      <c r="F11" s="34">
        <f t="shared" si="1"/>
        <v>16974.88</v>
      </c>
      <c r="G11" s="35" t="s">
        <v>0</v>
      </c>
      <c r="H11" s="26"/>
    </row>
    <row r="12" spans="1:8" s="148" customFormat="1" x14ac:dyDescent="0.25">
      <c r="A12" s="26"/>
      <c r="B12" s="29" t="s">
        <v>186</v>
      </c>
      <c r="C12" s="30" t="s">
        <v>180</v>
      </c>
      <c r="D12" s="31" t="s">
        <v>187</v>
      </c>
      <c r="E12" s="32">
        <v>51632</v>
      </c>
      <c r="F12" s="34">
        <f t="shared" si="1"/>
        <v>1032.6400000000001</v>
      </c>
      <c r="G12" s="35" t="s">
        <v>0</v>
      </c>
      <c r="H12" s="26"/>
    </row>
    <row r="13" spans="1:8" s="148" customFormat="1" x14ac:dyDescent="0.25">
      <c r="A13" s="26"/>
      <c r="B13" s="29" t="s">
        <v>188</v>
      </c>
      <c r="C13" s="30" t="s">
        <v>180</v>
      </c>
      <c r="D13" s="31" t="s">
        <v>189</v>
      </c>
      <c r="E13" s="32">
        <v>3281951</v>
      </c>
      <c r="F13" s="34">
        <f t="shared" si="1"/>
        <v>43759.346666666665</v>
      </c>
      <c r="G13" s="35" t="s">
        <v>0</v>
      </c>
      <c r="H13" s="26"/>
    </row>
    <row r="14" spans="1:8" s="148" customFormat="1" x14ac:dyDescent="0.25">
      <c r="A14" s="26"/>
      <c r="B14" s="29" t="s">
        <v>190</v>
      </c>
      <c r="C14" s="30" t="s">
        <v>180</v>
      </c>
      <c r="D14" s="31" t="s">
        <v>189</v>
      </c>
      <c r="E14" s="32">
        <v>320460</v>
      </c>
      <c r="F14" s="34">
        <f t="shared" si="1"/>
        <v>4272.8</v>
      </c>
      <c r="G14" s="35" t="s">
        <v>0</v>
      </c>
      <c r="H14" s="26"/>
    </row>
    <row r="15" spans="1:8" s="148" customFormat="1" x14ac:dyDescent="0.25">
      <c r="A15" s="26"/>
      <c r="B15" s="29" t="s">
        <v>191</v>
      </c>
      <c r="C15" s="30" t="s">
        <v>180</v>
      </c>
      <c r="D15" s="31" t="s">
        <v>187</v>
      </c>
      <c r="E15" s="32">
        <v>121933</v>
      </c>
      <c r="F15" s="34">
        <f t="shared" si="1"/>
        <v>2438.66</v>
      </c>
      <c r="G15" s="35" t="s">
        <v>0</v>
      </c>
      <c r="H15" s="26"/>
    </row>
    <row r="16" spans="1:8" s="148" customFormat="1" x14ac:dyDescent="0.25">
      <c r="A16" s="26"/>
      <c r="B16" s="29" t="s">
        <v>194</v>
      </c>
      <c r="C16" s="30" t="s">
        <v>180</v>
      </c>
      <c r="D16" s="31" t="s">
        <v>192</v>
      </c>
      <c r="E16" s="32">
        <v>206904</v>
      </c>
      <c r="F16" s="34">
        <f t="shared" si="1"/>
        <v>41380.800000000003</v>
      </c>
      <c r="G16" s="35" t="s">
        <v>0</v>
      </c>
      <c r="H16" s="26"/>
    </row>
    <row r="17" spans="1:8" s="148" customFormat="1" x14ac:dyDescent="0.25">
      <c r="A17" s="26"/>
      <c r="B17" s="29" t="s">
        <v>193</v>
      </c>
      <c r="C17" s="30" t="s">
        <v>180</v>
      </c>
      <c r="D17" s="31" t="s">
        <v>192</v>
      </c>
      <c r="E17" s="32">
        <v>15000</v>
      </c>
      <c r="F17" s="34">
        <f t="shared" si="1"/>
        <v>3000</v>
      </c>
      <c r="G17" s="35" t="s">
        <v>0</v>
      </c>
      <c r="H17" s="26"/>
    </row>
    <row r="18" spans="1:8" s="148" customFormat="1" x14ac:dyDescent="0.25">
      <c r="A18" s="26"/>
      <c r="B18" s="29" t="s">
        <v>188</v>
      </c>
      <c r="C18" s="30" t="s">
        <v>180</v>
      </c>
      <c r="D18" s="31" t="s">
        <v>189</v>
      </c>
      <c r="E18" s="32">
        <v>193255</v>
      </c>
      <c r="F18" s="34">
        <f t="shared" si="1"/>
        <v>2576.7333333333331</v>
      </c>
      <c r="G18" s="35" t="s">
        <v>0</v>
      </c>
      <c r="H18" s="26"/>
    </row>
    <row r="19" spans="1:8" s="148" customFormat="1" x14ac:dyDescent="0.25">
      <c r="A19" s="26"/>
      <c r="B19" s="29" t="s">
        <v>195</v>
      </c>
      <c r="C19" s="30" t="s">
        <v>180</v>
      </c>
      <c r="D19" s="31" t="s">
        <v>189</v>
      </c>
      <c r="E19" s="32">
        <v>374681</v>
      </c>
      <c r="F19" s="34">
        <f t="shared" si="1"/>
        <v>4995.7466666666669</v>
      </c>
      <c r="G19" s="35" t="s">
        <v>0</v>
      </c>
      <c r="H19" s="26"/>
    </row>
    <row r="20" spans="1:8" s="148" customFormat="1" x14ac:dyDescent="0.25">
      <c r="A20" s="26"/>
      <c r="B20" s="29" t="s">
        <v>196</v>
      </c>
      <c r="C20" s="30" t="s">
        <v>180</v>
      </c>
      <c r="D20" s="31" t="s">
        <v>197</v>
      </c>
      <c r="E20" s="32">
        <v>182336</v>
      </c>
      <c r="F20" s="34">
        <f t="shared" si="1"/>
        <v>6077.8666666666668</v>
      </c>
      <c r="G20" s="35" t="s">
        <v>0</v>
      </c>
      <c r="H20" s="26"/>
    </row>
    <row r="21" spans="1:8" s="148" customFormat="1" x14ac:dyDescent="0.25">
      <c r="A21" s="26"/>
      <c r="B21" s="29" t="s">
        <v>198</v>
      </c>
      <c r="C21" s="30" t="s">
        <v>180</v>
      </c>
      <c r="D21" s="31" t="s">
        <v>192</v>
      </c>
      <c r="E21" s="32">
        <v>34450</v>
      </c>
      <c r="F21" s="34">
        <f t="shared" si="1"/>
        <v>6890</v>
      </c>
      <c r="G21" s="35" t="s">
        <v>0</v>
      </c>
      <c r="H21" s="26"/>
    </row>
    <row r="22" spans="1:8" s="148" customFormat="1" x14ac:dyDescent="0.25">
      <c r="A22" s="26"/>
      <c r="B22" s="29" t="s">
        <v>199</v>
      </c>
      <c r="C22" s="30" t="s">
        <v>180</v>
      </c>
      <c r="D22" s="31" t="s">
        <v>189</v>
      </c>
      <c r="E22" s="32">
        <v>1744517</v>
      </c>
      <c r="F22" s="34">
        <f t="shared" si="1"/>
        <v>23260.226666666666</v>
      </c>
      <c r="G22" s="35" t="s">
        <v>0</v>
      </c>
      <c r="H22" s="26"/>
    </row>
    <row r="23" spans="1:8" s="148" customFormat="1" x14ac:dyDescent="0.25">
      <c r="A23" s="26"/>
      <c r="B23" s="29" t="s">
        <v>190</v>
      </c>
      <c r="C23" s="30" t="s">
        <v>180</v>
      </c>
      <c r="D23" s="31" t="s">
        <v>189</v>
      </c>
      <c r="E23" s="32">
        <v>546401</v>
      </c>
      <c r="F23" s="34">
        <f t="shared" si="1"/>
        <v>7285.3466666666664</v>
      </c>
      <c r="G23" s="35" t="s">
        <v>0</v>
      </c>
      <c r="H23" s="26"/>
    </row>
    <row r="24" spans="1:8" s="148" customFormat="1" x14ac:dyDescent="0.25">
      <c r="A24" s="26"/>
      <c r="B24" s="29" t="s">
        <v>190</v>
      </c>
      <c r="C24" s="30" t="s">
        <v>180</v>
      </c>
      <c r="D24" s="31" t="s">
        <v>189</v>
      </c>
      <c r="E24" s="32">
        <v>626294</v>
      </c>
      <c r="F24" s="34">
        <f t="shared" si="1"/>
        <v>8350.5866666666661</v>
      </c>
      <c r="G24" s="35" t="s">
        <v>0</v>
      </c>
      <c r="H24" s="26"/>
    </row>
    <row r="25" spans="1:8" s="148" customFormat="1" x14ac:dyDescent="0.25">
      <c r="A25" s="26"/>
      <c r="B25" s="29" t="s">
        <v>200</v>
      </c>
      <c r="C25" s="30" t="s">
        <v>180</v>
      </c>
      <c r="D25" s="31" t="s">
        <v>189</v>
      </c>
      <c r="E25" s="32">
        <v>2364765</v>
      </c>
      <c r="F25" s="34">
        <f t="shared" si="1"/>
        <v>31530.2</v>
      </c>
      <c r="G25" s="35" t="s">
        <v>0</v>
      </c>
      <c r="H25" s="26"/>
    </row>
    <row r="26" spans="1:8" s="148" customFormat="1" x14ac:dyDescent="0.25">
      <c r="A26" s="26"/>
      <c r="B26" s="29" t="s">
        <v>201</v>
      </c>
      <c r="C26" s="30" t="s">
        <v>180</v>
      </c>
      <c r="D26" s="31" t="s">
        <v>202</v>
      </c>
      <c r="E26" s="32">
        <v>132861</v>
      </c>
      <c r="F26" s="34">
        <f t="shared" si="1"/>
        <v>22143.5</v>
      </c>
      <c r="G26" s="35" t="s">
        <v>0</v>
      </c>
      <c r="H26" s="26"/>
    </row>
    <row r="27" spans="1:8" s="148" customFormat="1" x14ac:dyDescent="0.25">
      <c r="A27" s="26"/>
      <c r="B27" s="29" t="s">
        <v>204</v>
      </c>
      <c r="C27" s="30" t="s">
        <v>180</v>
      </c>
      <c r="D27" s="31" t="s">
        <v>197</v>
      </c>
      <c r="E27" s="32">
        <v>128728</v>
      </c>
      <c r="F27" s="34">
        <f t="shared" si="1"/>
        <v>4290.9333333333334</v>
      </c>
      <c r="G27" s="35" t="s">
        <v>0</v>
      </c>
      <c r="H27" s="26"/>
    </row>
    <row r="28" spans="1:8" s="148" customFormat="1" x14ac:dyDescent="0.25">
      <c r="A28" s="26"/>
      <c r="B28" s="29" t="s">
        <v>190</v>
      </c>
      <c r="C28" s="30" t="s">
        <v>180</v>
      </c>
      <c r="D28" s="31" t="s">
        <v>189</v>
      </c>
      <c r="E28" s="32">
        <v>73043</v>
      </c>
      <c r="F28" s="34">
        <f t="shared" si="1"/>
        <v>973.90666666666664</v>
      </c>
      <c r="G28" s="35" t="s">
        <v>0</v>
      </c>
      <c r="H28" s="26"/>
    </row>
    <row r="29" spans="1:8" s="148" customFormat="1" x14ac:dyDescent="0.25">
      <c r="A29" s="26"/>
      <c r="B29" s="29" t="s">
        <v>203</v>
      </c>
      <c r="C29" s="30" t="s">
        <v>180</v>
      </c>
      <c r="D29" s="31" t="s">
        <v>192</v>
      </c>
      <c r="E29" s="32">
        <v>99149</v>
      </c>
      <c r="F29" s="34">
        <f t="shared" si="1"/>
        <v>19829.8</v>
      </c>
      <c r="G29" s="35" t="s">
        <v>0</v>
      </c>
      <c r="H29" s="26"/>
    </row>
    <row r="30" spans="1:8" s="148" customFormat="1" x14ac:dyDescent="0.25">
      <c r="A30" s="26"/>
      <c r="B30" s="23" t="s">
        <v>71</v>
      </c>
      <c r="C30" s="158"/>
      <c r="D30" s="158"/>
      <c r="E30" s="158"/>
      <c r="F30" s="36">
        <f>SUM(F8:F29)</f>
        <v>261683.93333333335</v>
      </c>
      <c r="G30" s="37" t="s">
        <v>0</v>
      </c>
      <c r="H30" s="26"/>
    </row>
    <row r="31" spans="1:8" s="148" customFormat="1" x14ac:dyDescent="0.25">
      <c r="A31" s="26"/>
      <c r="B31" s="107" t="s">
        <v>131</v>
      </c>
      <c r="C31" s="159"/>
      <c r="D31" s="159"/>
      <c r="E31" s="159"/>
      <c r="F31" s="66">
        <v>844946.89500000002</v>
      </c>
      <c r="G31" s="37" t="s">
        <v>0</v>
      </c>
      <c r="H31" s="26"/>
    </row>
    <row r="32" spans="1:8" s="148" customFormat="1" x14ac:dyDescent="0.25">
      <c r="A32" s="26"/>
      <c r="B32" s="39" t="s">
        <v>68</v>
      </c>
      <c r="C32" s="160"/>
      <c r="D32" s="160"/>
      <c r="E32" s="161"/>
      <c r="F32" s="38">
        <f>F30+F31</f>
        <v>1106630.8283333334</v>
      </c>
      <c r="G32" s="38" t="s">
        <v>0</v>
      </c>
      <c r="H32" s="26"/>
    </row>
    <row r="33" spans="1:8" s="148" customFormat="1" x14ac:dyDescent="0.25">
      <c r="A33" s="26"/>
      <c r="B33" s="26"/>
      <c r="C33" s="26"/>
      <c r="D33" s="26"/>
      <c r="E33" s="26"/>
      <c r="F33" s="26"/>
      <c r="G33" s="26"/>
      <c r="H33" s="26"/>
    </row>
    <row r="34" spans="1:8" s="148" customFormat="1" x14ac:dyDescent="0.25">
      <c r="A34" s="26"/>
      <c r="B34" s="26"/>
      <c r="C34" s="26"/>
      <c r="D34" s="26"/>
      <c r="E34" s="26"/>
      <c r="F34" s="26"/>
      <c r="G34" s="26"/>
      <c r="H34" s="26"/>
    </row>
    <row r="35" spans="1:8" s="148" customFormat="1" x14ac:dyDescent="0.25">
      <c r="A35" s="26"/>
      <c r="B35" s="26"/>
      <c r="C35" s="26"/>
      <c r="D35" s="26"/>
      <c r="E35" s="26"/>
      <c r="F35" s="26"/>
      <c r="G35" s="26"/>
      <c r="H35" s="26"/>
    </row>
    <row r="36" spans="1:8" s="148" customFormat="1" hidden="1" x14ac:dyDescent="0.25"/>
    <row r="37" spans="1:8" s="148" customFormat="1" hidden="1" x14ac:dyDescent="0.25"/>
    <row r="38" spans="1:8" s="148" customFormat="1" hidden="1" x14ac:dyDescent="0.25"/>
    <row r="39" spans="1:8" s="148" customFormat="1" ht="14.45" hidden="1" customHeight="1" x14ac:dyDescent="0.25"/>
    <row r="40" spans="1:8" s="148" customFormat="1" ht="14.45" hidden="1" customHeight="1" x14ac:dyDescent="0.25"/>
    <row r="41" spans="1:8" s="148" customFormat="1" ht="15" hidden="1" customHeight="1" x14ac:dyDescent="0.25"/>
    <row r="42" spans="1:8" s="148" customFormat="1" ht="15" hidden="1" customHeight="1" x14ac:dyDescent="0.25"/>
    <row r="43" spans="1:8" s="148" customFormat="1" ht="15" hidden="1" customHeight="1" x14ac:dyDescent="0.25"/>
    <row r="44" spans="1:8" s="148" customFormat="1" ht="15" hidden="1" customHeight="1" x14ac:dyDescent="0.25"/>
    <row r="45" spans="1:8" s="148" customFormat="1" ht="15" hidden="1" customHeight="1" x14ac:dyDescent="0.25"/>
    <row r="46" spans="1:8" s="148" customFormat="1" hidden="1" x14ac:dyDescent="0.25"/>
    <row r="47" spans="1:8" s="148" customFormat="1" hidden="1" x14ac:dyDescent="0.25"/>
    <row r="48" spans="1: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NK-Vand AS</v>
      </c>
      <c r="B1" s="162"/>
      <c r="C1" s="162"/>
      <c r="D1" s="162"/>
      <c r="E1" s="162"/>
    </row>
    <row r="2" spans="1:5" x14ac:dyDescent="0.25">
      <c r="A2" s="1" t="str">
        <f>'1. Forside'!A2</f>
        <v>V137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120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132</v>
      </c>
      <c r="C6" s="163"/>
      <c r="D6" s="163"/>
      <c r="E6" s="162"/>
    </row>
    <row r="7" spans="1:5" x14ac:dyDescent="0.25">
      <c r="A7" s="162"/>
      <c r="B7" s="108" t="s">
        <v>133</v>
      </c>
      <c r="C7" s="19">
        <v>290767</v>
      </c>
      <c r="D7" s="151" t="s">
        <v>0</v>
      </c>
      <c r="E7" s="162"/>
    </row>
    <row r="8" spans="1:5" x14ac:dyDescent="0.25">
      <c r="A8" s="162"/>
      <c r="B8" s="108" t="s">
        <v>134</v>
      </c>
      <c r="C8" s="19">
        <v>98433.333333333328</v>
      </c>
      <c r="D8" s="151" t="s">
        <v>0</v>
      </c>
      <c r="E8" s="162"/>
    </row>
    <row r="9" spans="1:5" ht="15" customHeight="1" x14ac:dyDescent="0.25">
      <c r="A9" s="162"/>
      <c r="B9" s="108" t="s">
        <v>135</v>
      </c>
      <c r="C9" s="40">
        <f>'6. Gennemførte investeringer'!F30</f>
        <v>261683.93333333335</v>
      </c>
      <c r="D9" s="151" t="s">
        <v>0</v>
      </c>
      <c r="E9" s="162"/>
    </row>
    <row r="10" spans="1:5" x14ac:dyDescent="0.25">
      <c r="A10" s="162"/>
      <c r="B10" s="28" t="s">
        <v>132</v>
      </c>
      <c r="C10" s="21">
        <f>C9-C7+C9-C8</f>
        <v>134167.53333333338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9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NK-Vand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V137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119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188</v>
      </c>
      <c r="C8" s="30" t="s">
        <v>209</v>
      </c>
      <c r="D8" s="31" t="s">
        <v>189</v>
      </c>
      <c r="E8" s="32">
        <v>2415000</v>
      </c>
      <c r="F8" s="45">
        <f>E8/D8</f>
        <v>32200</v>
      </c>
      <c r="G8" s="35" t="s">
        <v>0</v>
      </c>
      <c r="H8" s="26"/>
    </row>
    <row r="9" spans="1:8" s="148" customFormat="1" x14ac:dyDescent="0.25">
      <c r="A9" s="26"/>
      <c r="B9" s="29" t="s">
        <v>193</v>
      </c>
      <c r="C9" s="30" t="s">
        <v>209</v>
      </c>
      <c r="D9" s="31" t="s">
        <v>192</v>
      </c>
      <c r="E9" s="32">
        <v>186000</v>
      </c>
      <c r="F9" s="45">
        <f t="shared" ref="F9:F26" si="0">E9/D9</f>
        <v>37200</v>
      </c>
      <c r="G9" s="35" t="s">
        <v>0</v>
      </c>
      <c r="H9" s="26"/>
    </row>
    <row r="10" spans="1:8" s="148" customFormat="1" x14ac:dyDescent="0.25">
      <c r="A10" s="26"/>
      <c r="B10" s="29" t="s">
        <v>210</v>
      </c>
      <c r="C10" s="30" t="s">
        <v>209</v>
      </c>
      <c r="D10" s="31" t="s">
        <v>192</v>
      </c>
      <c r="E10" s="32">
        <v>282000</v>
      </c>
      <c r="F10" s="45">
        <f t="shared" si="0"/>
        <v>56400</v>
      </c>
      <c r="G10" s="35" t="s">
        <v>0</v>
      </c>
      <c r="H10" s="26"/>
    </row>
    <row r="11" spans="1:8" s="148" customFormat="1" x14ac:dyDescent="0.25">
      <c r="A11" s="26"/>
      <c r="B11" s="29" t="s">
        <v>211</v>
      </c>
      <c r="C11" s="30" t="s">
        <v>209</v>
      </c>
      <c r="D11" s="31" t="s">
        <v>212</v>
      </c>
      <c r="E11" s="32">
        <v>425000</v>
      </c>
      <c r="F11" s="45">
        <f t="shared" si="0"/>
        <v>28333.333333333332</v>
      </c>
      <c r="G11" s="35" t="s">
        <v>0</v>
      </c>
      <c r="H11" s="26"/>
    </row>
    <row r="12" spans="1:8" s="148" customFormat="1" x14ac:dyDescent="0.25">
      <c r="A12" s="26"/>
      <c r="B12" s="29" t="s">
        <v>213</v>
      </c>
      <c r="C12" s="30" t="s">
        <v>209</v>
      </c>
      <c r="D12" s="31" t="s">
        <v>181</v>
      </c>
      <c r="E12" s="32">
        <v>298000</v>
      </c>
      <c r="F12" s="45">
        <f t="shared" si="0"/>
        <v>29800</v>
      </c>
      <c r="G12" s="35" t="s">
        <v>0</v>
      </c>
      <c r="H12" s="26"/>
    </row>
    <row r="13" spans="1:8" s="148" customFormat="1" x14ac:dyDescent="0.25">
      <c r="A13" s="26"/>
      <c r="B13" s="29" t="s">
        <v>179</v>
      </c>
      <c r="C13" s="30" t="s">
        <v>209</v>
      </c>
      <c r="D13" s="31" t="s">
        <v>181</v>
      </c>
      <c r="E13" s="32">
        <v>192000</v>
      </c>
      <c r="F13" s="45">
        <f t="shared" si="0"/>
        <v>19200</v>
      </c>
      <c r="G13" s="35" t="s">
        <v>0</v>
      </c>
      <c r="H13" s="26"/>
    </row>
    <row r="14" spans="1:8" s="148" customFormat="1" x14ac:dyDescent="0.25">
      <c r="A14" s="26"/>
      <c r="B14" s="29" t="s">
        <v>211</v>
      </c>
      <c r="C14" s="30" t="s">
        <v>209</v>
      </c>
      <c r="D14" s="31" t="s">
        <v>212</v>
      </c>
      <c r="E14" s="32">
        <v>1275000</v>
      </c>
      <c r="F14" s="45">
        <f t="shared" si="0"/>
        <v>85000</v>
      </c>
      <c r="G14" s="35" t="s">
        <v>0</v>
      </c>
      <c r="H14" s="26"/>
    </row>
    <row r="15" spans="1:8" s="148" customFormat="1" x14ac:dyDescent="0.25">
      <c r="A15" s="26"/>
      <c r="B15" s="29" t="s">
        <v>214</v>
      </c>
      <c r="C15" s="30" t="s">
        <v>209</v>
      </c>
      <c r="D15" s="31" t="s">
        <v>184</v>
      </c>
      <c r="E15" s="32">
        <v>935000</v>
      </c>
      <c r="F15" s="45">
        <f t="shared" si="0"/>
        <v>37400</v>
      </c>
      <c r="G15" s="35" t="s">
        <v>0</v>
      </c>
      <c r="H15" s="26"/>
    </row>
    <row r="16" spans="1:8" s="148" customFormat="1" x14ac:dyDescent="0.25">
      <c r="A16" s="26"/>
      <c r="B16" s="29" t="s">
        <v>215</v>
      </c>
      <c r="C16" s="30" t="s">
        <v>209</v>
      </c>
      <c r="D16" s="31" t="s">
        <v>212</v>
      </c>
      <c r="E16" s="32">
        <v>85000</v>
      </c>
      <c r="F16" s="45">
        <f t="shared" si="0"/>
        <v>5666.666666666667</v>
      </c>
      <c r="G16" s="35" t="s">
        <v>0</v>
      </c>
      <c r="H16" s="26"/>
    </row>
    <row r="17" spans="1:8" s="148" customFormat="1" x14ac:dyDescent="0.25">
      <c r="A17" s="26"/>
      <c r="B17" s="29" t="s">
        <v>186</v>
      </c>
      <c r="C17" s="30" t="s">
        <v>209</v>
      </c>
      <c r="D17" s="31" t="s">
        <v>184</v>
      </c>
      <c r="E17" s="32">
        <v>2125</v>
      </c>
      <c r="F17" s="45">
        <f t="shared" si="0"/>
        <v>85</v>
      </c>
      <c r="G17" s="35" t="s">
        <v>0</v>
      </c>
      <c r="H17" s="26"/>
    </row>
    <row r="18" spans="1:8" s="148" customFormat="1" x14ac:dyDescent="0.25">
      <c r="A18" s="26"/>
      <c r="B18" s="29" t="s">
        <v>188</v>
      </c>
      <c r="C18" s="30" t="s">
        <v>209</v>
      </c>
      <c r="D18" s="31" t="s">
        <v>189</v>
      </c>
      <c r="E18" s="32">
        <v>1025000</v>
      </c>
      <c r="F18" s="45">
        <f t="shared" si="0"/>
        <v>13666.666666666666</v>
      </c>
      <c r="G18" s="35" t="s">
        <v>0</v>
      </c>
      <c r="H18" s="26"/>
    </row>
    <row r="19" spans="1:8" s="148" customFormat="1" x14ac:dyDescent="0.25">
      <c r="A19" s="26"/>
      <c r="B19" s="29" t="s">
        <v>216</v>
      </c>
      <c r="C19" s="30" t="s">
        <v>209</v>
      </c>
      <c r="D19" s="31" t="s">
        <v>217</v>
      </c>
      <c r="E19" s="32">
        <v>2000000</v>
      </c>
      <c r="F19" s="45">
        <f t="shared" si="0"/>
        <v>222222.22222222222</v>
      </c>
      <c r="G19" s="35" t="s">
        <v>0</v>
      </c>
      <c r="H19" s="26"/>
    </row>
    <row r="20" spans="1:8" s="148" customFormat="1" x14ac:dyDescent="0.25">
      <c r="A20" s="26"/>
      <c r="B20" s="29" t="s">
        <v>200</v>
      </c>
      <c r="C20" s="30" t="s">
        <v>209</v>
      </c>
      <c r="D20" s="31" t="s">
        <v>189</v>
      </c>
      <c r="E20" s="32">
        <v>1275000</v>
      </c>
      <c r="F20" s="45">
        <f t="shared" si="0"/>
        <v>17000</v>
      </c>
      <c r="G20" s="35" t="s">
        <v>0</v>
      </c>
      <c r="H20" s="26"/>
    </row>
    <row r="21" spans="1:8" s="148" customFormat="1" x14ac:dyDescent="0.25">
      <c r="A21" s="26"/>
      <c r="B21" s="29" t="s">
        <v>214</v>
      </c>
      <c r="C21" s="30" t="s">
        <v>218</v>
      </c>
      <c r="D21" s="31" t="s">
        <v>197</v>
      </c>
      <c r="E21" s="32">
        <v>510000</v>
      </c>
      <c r="F21" s="45">
        <f t="shared" si="0"/>
        <v>17000</v>
      </c>
      <c r="G21" s="35" t="s">
        <v>0</v>
      </c>
      <c r="H21" s="26"/>
    </row>
    <row r="22" spans="1:8" s="148" customFormat="1" x14ac:dyDescent="0.25">
      <c r="A22" s="26"/>
      <c r="B22" s="29" t="s">
        <v>186</v>
      </c>
      <c r="C22" s="30" t="s">
        <v>218</v>
      </c>
      <c r="D22" s="31" t="s">
        <v>184</v>
      </c>
      <c r="E22" s="32">
        <v>1275000</v>
      </c>
      <c r="F22" s="45">
        <f t="shared" si="0"/>
        <v>51000</v>
      </c>
      <c r="G22" s="35" t="s">
        <v>0</v>
      </c>
      <c r="H22" s="26"/>
    </row>
    <row r="23" spans="1:8" s="148" customFormat="1" x14ac:dyDescent="0.25">
      <c r="A23" s="26"/>
      <c r="B23" s="29" t="s">
        <v>219</v>
      </c>
      <c r="C23" s="30" t="s">
        <v>218</v>
      </c>
      <c r="D23" s="31" t="s">
        <v>189</v>
      </c>
      <c r="E23" s="32">
        <v>700000</v>
      </c>
      <c r="F23" s="45">
        <f t="shared" si="0"/>
        <v>9333.3333333333339</v>
      </c>
      <c r="G23" s="35" t="s">
        <v>0</v>
      </c>
      <c r="H23" s="26"/>
    </row>
    <row r="24" spans="1:8" s="148" customFormat="1" x14ac:dyDescent="0.25">
      <c r="A24" s="26"/>
      <c r="B24" s="29" t="s">
        <v>188</v>
      </c>
      <c r="C24" s="30" t="s">
        <v>218</v>
      </c>
      <c r="D24" s="31" t="s">
        <v>189</v>
      </c>
      <c r="E24" s="32">
        <v>1000000</v>
      </c>
      <c r="F24" s="45">
        <f t="shared" si="0"/>
        <v>13333.333333333334</v>
      </c>
      <c r="G24" s="35" t="s">
        <v>0</v>
      </c>
      <c r="H24" s="26"/>
    </row>
    <row r="25" spans="1:8" s="148" customFormat="1" x14ac:dyDescent="0.25">
      <c r="A25" s="26"/>
      <c r="B25" s="29" t="s">
        <v>188</v>
      </c>
      <c r="C25" s="30" t="s">
        <v>218</v>
      </c>
      <c r="D25" s="31" t="s">
        <v>189</v>
      </c>
      <c r="E25" s="32">
        <v>2350000</v>
      </c>
      <c r="F25" s="45">
        <f t="shared" si="0"/>
        <v>31333.333333333332</v>
      </c>
      <c r="G25" s="35" t="s">
        <v>0</v>
      </c>
      <c r="H25" s="26"/>
    </row>
    <row r="26" spans="1:8" s="148" customFormat="1" x14ac:dyDescent="0.25">
      <c r="A26" s="26"/>
      <c r="B26" s="29" t="s">
        <v>190</v>
      </c>
      <c r="C26" s="30" t="s">
        <v>218</v>
      </c>
      <c r="D26" s="31" t="s">
        <v>189</v>
      </c>
      <c r="E26" s="32">
        <v>375000</v>
      </c>
      <c r="F26" s="45">
        <f t="shared" si="0"/>
        <v>5000</v>
      </c>
      <c r="G26" s="35" t="s">
        <v>0</v>
      </c>
      <c r="H26" s="26"/>
    </row>
    <row r="27" spans="1:8" s="148" customFormat="1" x14ac:dyDescent="0.25">
      <c r="A27" s="26"/>
      <c r="B27" s="29" t="s">
        <v>190</v>
      </c>
      <c r="C27" s="30" t="s">
        <v>218</v>
      </c>
      <c r="D27" s="31" t="s">
        <v>189</v>
      </c>
      <c r="E27" s="32">
        <v>425000</v>
      </c>
      <c r="F27" s="45">
        <f t="shared" ref="F27" si="1">E27/D27</f>
        <v>5666.666666666667</v>
      </c>
      <c r="G27" s="35" t="s">
        <v>0</v>
      </c>
      <c r="H27" s="26"/>
    </row>
    <row r="28" spans="1:8" s="148" customFormat="1" x14ac:dyDescent="0.25">
      <c r="A28" s="26"/>
      <c r="B28" s="29" t="s">
        <v>216</v>
      </c>
      <c r="C28" s="30" t="s">
        <v>218</v>
      </c>
      <c r="D28" s="31" t="s">
        <v>217</v>
      </c>
      <c r="E28" s="32">
        <v>2000000</v>
      </c>
      <c r="F28" s="45">
        <f t="shared" ref="F28" si="2">E28/D28</f>
        <v>222222.22222222222</v>
      </c>
      <c r="G28" s="35" t="s">
        <v>0</v>
      </c>
      <c r="H28" s="26"/>
    </row>
    <row r="29" spans="1:8" s="148" customFormat="1" x14ac:dyDescent="0.25">
      <c r="A29" s="26"/>
      <c r="B29" s="109" t="s">
        <v>72</v>
      </c>
      <c r="C29" s="165"/>
      <c r="D29" s="166"/>
      <c r="E29" s="167"/>
      <c r="F29" s="46">
        <f>SUMIF(C8:C28,"2015",F8:F28)</f>
        <v>584173.88888888899</v>
      </c>
      <c r="G29" s="47" t="s">
        <v>0</v>
      </c>
      <c r="H29" s="26"/>
    </row>
    <row r="30" spans="1:8" s="148" customFormat="1" x14ac:dyDescent="0.25">
      <c r="A30" s="26"/>
      <c r="B30" s="107" t="s">
        <v>129</v>
      </c>
      <c r="C30" s="168"/>
      <c r="D30" s="169"/>
      <c r="E30" s="170"/>
      <c r="F30" s="46">
        <f>SUMIF(C8:C28,"2016",F8:F28)</f>
        <v>354888.88888888888</v>
      </c>
      <c r="G30" s="47" t="s">
        <v>0</v>
      </c>
      <c r="H30" s="26"/>
    </row>
    <row r="31" spans="1:8" s="148" customFormat="1" x14ac:dyDescent="0.25">
      <c r="A31" s="26"/>
      <c r="B31" s="50" t="s">
        <v>36</v>
      </c>
      <c r="C31" s="171"/>
      <c r="D31" s="172"/>
      <c r="E31" s="172"/>
      <c r="F31" s="48">
        <f>F29+F30</f>
        <v>939062.77777777787</v>
      </c>
      <c r="G31" s="49" t="s">
        <v>0</v>
      </c>
      <c r="H31" s="26"/>
    </row>
    <row r="32" spans="1:8" s="148" customFormat="1" x14ac:dyDescent="0.25">
      <c r="A32" s="26"/>
      <c r="B32" s="26"/>
      <c r="C32" s="164"/>
      <c r="D32" s="26"/>
      <c r="E32" s="26"/>
      <c r="F32" s="26"/>
      <c r="G32" s="26"/>
      <c r="H32" s="26"/>
    </row>
    <row r="33" spans="1:8" s="148" customFormat="1" x14ac:dyDescent="0.25">
      <c r="A33" s="26"/>
      <c r="B33" s="26"/>
      <c r="C33" s="164"/>
      <c r="D33" s="26"/>
      <c r="E33" s="26"/>
      <c r="F33" s="26"/>
      <c r="G33" s="26"/>
      <c r="H33" s="26"/>
    </row>
    <row r="34" spans="1:8" s="148" customFormat="1" x14ac:dyDescent="0.25">
      <c r="A34" s="26"/>
      <c r="B34" s="26"/>
      <c r="C34" s="164"/>
      <c r="D34" s="26"/>
      <c r="E34" s="26"/>
      <c r="F34" s="173"/>
      <c r="G34" s="173"/>
      <c r="H34" s="26"/>
    </row>
    <row r="35" spans="1:8" s="148" customFormat="1" hidden="1" x14ac:dyDescent="0.25">
      <c r="C35" s="174"/>
    </row>
    <row r="36" spans="1:8" s="148" customFormat="1" hidden="1" x14ac:dyDescent="0.25">
      <c r="C36" s="174"/>
    </row>
    <row r="37" spans="1:8" s="148" customFormat="1" hidden="1" x14ac:dyDescent="0.25">
      <c r="C37" s="174"/>
    </row>
    <row r="38" spans="1:8" s="148" customFormat="1" hidden="1" x14ac:dyDescent="0.25">
      <c r="C38" s="174"/>
    </row>
    <row r="39" spans="1:8" s="148" customFormat="1" hidden="1" x14ac:dyDescent="0.25">
      <c r="C39" s="174"/>
    </row>
    <row r="40" spans="1:8" s="148" customFormat="1" hidden="1" x14ac:dyDescent="0.25">
      <c r="C40" s="174"/>
    </row>
    <row r="41" spans="1:8" s="148" customFormat="1" hidden="1" x14ac:dyDescent="0.25">
      <c r="C41" s="174"/>
    </row>
    <row r="42" spans="1:8" s="148" customFormat="1" hidden="1" x14ac:dyDescent="0.25">
      <c r="C42" s="174"/>
    </row>
    <row r="43" spans="1:8" s="148" customFormat="1" hidden="1" x14ac:dyDescent="0.25">
      <c r="C43" s="174"/>
    </row>
    <row r="44" spans="1:8" s="148" customFormat="1" hidden="1" x14ac:dyDescent="0.25">
      <c r="C44" s="174"/>
    </row>
    <row r="45" spans="1:8" s="148" customFormat="1" hidden="1" x14ac:dyDescent="0.25">
      <c r="C45" s="174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t="12" hidden="1" customHeight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x14ac:dyDescent="0.25"/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NK-Vand AS</v>
      </c>
      <c r="B1" s="56"/>
      <c r="C1" s="56"/>
      <c r="D1" s="176"/>
      <c r="E1" s="56"/>
    </row>
    <row r="2" spans="1:5" x14ac:dyDescent="0.25">
      <c r="A2" s="220" t="str">
        <f>'1. Forside'!A2</f>
        <v>V137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118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138</v>
      </c>
      <c r="C6" s="178"/>
      <c r="D6" s="179"/>
      <c r="E6" s="56"/>
    </row>
    <row r="7" spans="1:5" x14ac:dyDescent="0.25">
      <c r="A7" s="56"/>
      <c r="B7" s="206" t="s">
        <v>13</v>
      </c>
      <c r="C7" s="51">
        <v>32815.15</v>
      </c>
      <c r="D7" s="181" t="s">
        <v>0</v>
      </c>
      <c r="E7" s="56"/>
    </row>
    <row r="8" spans="1:5" x14ac:dyDescent="0.25">
      <c r="A8" s="56"/>
      <c r="B8" s="206" t="s">
        <v>207</v>
      </c>
      <c r="C8" s="51">
        <v>50955.15</v>
      </c>
      <c r="D8" s="181" t="s">
        <v>0</v>
      </c>
      <c r="E8" s="56"/>
    </row>
    <row r="9" spans="1:5" x14ac:dyDescent="0.25">
      <c r="A9" s="56"/>
      <c r="B9" s="206" t="s">
        <v>208</v>
      </c>
      <c r="C9" s="51">
        <v>3564473.82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3648244.1199999996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229</v>
      </c>
      <c r="C13" s="178"/>
      <c r="D13" s="179"/>
      <c r="E13" s="56"/>
    </row>
    <row r="14" spans="1:5" x14ac:dyDescent="0.25">
      <c r="A14" s="56"/>
      <c r="B14" s="53" t="s">
        <v>230</v>
      </c>
      <c r="C14" s="180">
        <v>13277446.939999999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13277446.939999999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139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118776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26260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145036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140</v>
      </c>
      <c r="C24" s="265"/>
      <c r="D24" s="266"/>
      <c r="E24" s="56"/>
    </row>
    <row r="25" spans="1:5" x14ac:dyDescent="0.25">
      <c r="A25" s="56"/>
      <c r="B25" s="108" t="s">
        <v>141</v>
      </c>
      <c r="C25" s="19">
        <v>16901709.960000001</v>
      </c>
      <c r="D25" s="58" t="s">
        <v>0</v>
      </c>
      <c r="E25" s="56"/>
    </row>
    <row r="26" spans="1:5" x14ac:dyDescent="0.25">
      <c r="A26" s="56"/>
      <c r="B26" s="108" t="s">
        <v>142</v>
      </c>
      <c r="C26" s="40">
        <v>13620350</v>
      </c>
      <c r="D26" s="58" t="s">
        <v>0</v>
      </c>
      <c r="E26" s="56"/>
    </row>
    <row r="27" spans="1:5" x14ac:dyDescent="0.25">
      <c r="A27" s="56"/>
      <c r="B27" s="28" t="s">
        <v>143</v>
      </c>
      <c r="C27" s="55">
        <f>C25-C26</f>
        <v>3281359.9600000009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2015-10-06T09:10:21Z</cp:lastPrinted>
  <dcterms:created xsi:type="dcterms:W3CDTF">2014-01-17T08:54:17Z</dcterms:created>
  <dcterms:modified xsi:type="dcterms:W3CDTF">2015-10-09T09:14:07Z</dcterms:modified>
</cp:coreProperties>
</file>