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385" yWindow="1020" windowWidth="13815" windowHeight="1239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8" i="11"/>
  <c r="F10" i="11"/>
  <c r="F29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<sst xmlns="http://schemas.openxmlformats.org/spreadsheetml/2006/main" count="237" uniqueCount="128">
  <si>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</si>
  <si>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</si>
  <si>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</si>
  <si>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</si>
  <si>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</si>
  <si>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</si>
  <si>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</si>
  <si>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</si>
  <si>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</si>
  <si>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</si>
  <si>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</si>
  <si>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</si>
  <si>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</si>
  <si>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</si>
  <si>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</si>
  <si>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</si>
  <si>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</si>
  <si>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</si>
  <si>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</si>
  <si>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</si>
  <si>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</si>
  <si>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</si>
  <si>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</si>
  <si>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</si>
  <si>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</si>
  <si>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</si>
  <si>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</si>
  <si>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</si>
  <si>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</si>
  <si>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</si>
  <si>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</si>
  <si>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</si>
  <si>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</si>
  <si>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</si>
  <si>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</si>
  <si>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</si>
  <si>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</si>
  <si>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</si>
  <si>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</si>
  <si>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</si>
  <si>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</si>
  <si>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</si>
  <si>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</si>
  <si>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</si>
  <si>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</si>
  <si>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</si>
  <si>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</si>
  <si>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</si>
  <si>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</si>
  <si>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</si>
  <si>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</si>
  <si>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</si>
  <si>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</si>
  <si>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</si>
  <si>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</si>
  <si>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</si>
  <si>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</si>
  <si>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</si>
  <si>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</si>
  <si>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</si>
  <si>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</si>
  <si>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</si>
  <si>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</si>
  <si>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</si>
  <si>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</si>
  <si>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</si>
  <si>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</si>
  <si>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</si>
  <si>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</si>
  <si>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</si>
  <si>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</si>
  <si>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</si>
  <si>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</si>
  <si>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</si>
  <si>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</si>
  <si>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</si>
  <si>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</si>
  <si>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</si>
  <si>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</si>
  <si>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</si>
  <si>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</si>
  <si>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</si>
  <si>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</si>
  <si>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</si>
  <si>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</si>
  <si>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</si>
  <si>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</si>
  <si>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</si>
  <si>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</si>
  <si>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</si>
  <si>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</si>
  <si>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</si>
  <si>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</si>
  <si>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</si>
  <si>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</si>
  <si>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</si>
  <si>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</si>
  <si>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</si>
  <si>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</si>
  <si>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</si>
  <si>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</si>
  <si>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</si>
  <si>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</si>
  <si>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</si>
  <si>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</si>
  <si>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Mindre renseanlæg &lt; 5.000 PE uden mulighed for opdeling</t>
  </si>
  <si>
    <t>Indløb med riste, Mek/EL</t>
  </si>
  <si>
    <t>Efterklaringstanke, Konstruktioner</t>
  </si>
  <si>
    <t>Beluftningstanke, Mek/EL</t>
  </si>
  <si>
    <t>Beluftningstanke, SRO</t>
  </si>
  <si>
    <t>Slutdisponering, slam - lavteknologisk (slammineralisering), Mek/EL</t>
  </si>
  <si>
    <t xml:space="preserve">Ledningsnet ≤ Ø 200 mm </t>
  </si>
  <si>
    <t xml:space="preserve">Ø 200 mm &lt; Ledningsnet ≤ Ø 500 mm </t>
  </si>
  <si>
    <t>Ø 1000 mm &lt; Ledningsnet ≤ Ø 1200 mm</t>
  </si>
  <si>
    <t>Ledningsnet &gt; Ø 1600 mm (rørbassiner og transportledninger)</t>
  </si>
  <si>
    <t>Strømpeforing Ø 200 mm &lt; Ledningsnet ≤ Ø 500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</si>
  <si>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</si>
  <si>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</si>
  <si>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</si>
  <si>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</si>
  <si>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</si>
  <si>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</si>
  <si>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Jordbassin Klasse B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</si>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</sst>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127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56550923.132510997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797460.98180735996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165377.67374876197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696133.57877204043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55689411.879990198</v>
      </c>
      <c r="F13" s="38" t="s">
        <v>4</v>
      </c>
      <c r="G13" s="37">
        <f>E13</f>
        <v>55689411.879990198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-1330147.75</v>
      </c>
      <c r="F15" s="38" t="s">
        <v>4</v>
      </c>
      <c r="G15" s="37">
        <f>E15</f>
        <v>-1330147.75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347524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9061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-64567.546666666633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292017.45333333337</v>
      </c>
      <c r="F21" s="38" t="s">
        <v>4</v>
      </c>
      <c r="G21" s="37">
        <f>E21</f>
        <v>292017.45333333337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3887838.9629999995</v>
      </c>
      <c r="F23" s="38" t="s">
        <v>4</v>
      </c>
      <c r="G23" s="37">
        <f>E23</f>
        <v>3887838.9629999995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58539120.54632353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17318997.541342877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38434464.609360762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797460.98180735996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56550923.132510997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55753462.150703639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0.29662314656216343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165377.67374876197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17318997.541342877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346379.95082685753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38434464.609360762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349753.6279451829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696133.57877204043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-13183461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-7862870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-5320591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-1330147.75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40</v>
      </c>
      <c r="E10" s="46">
        <v>137340</v>
      </c>
      <c r="F10" s="10">
        <f>E10/D10</f>
        <v>3433.5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168101</v>
      </c>
      <c r="F11" s="10">
        <f t="shared" ref="F11:F28" si="0">E11/D11</f>
        <v>8405.0499999999993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60</v>
      </c>
      <c r="E12" s="46">
        <v>840334</v>
      </c>
      <c r="F12" s="10">
        <f t="shared" si="0"/>
        <v>14005.566666666668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1256057</v>
      </c>
      <c r="F13" s="10">
        <f t="shared" si="0"/>
        <v>62802.85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51254</v>
      </c>
      <c r="F14" s="10">
        <f t="shared" si="0"/>
        <v>5125.3999999999996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32626</v>
      </c>
      <c r="F15" s="10">
        <f t="shared" si="0"/>
        <v>1631.3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354862</v>
      </c>
      <c r="F16" s="10">
        <f t="shared" si="0"/>
        <v>4731.4933333333329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14933333</v>
      </c>
      <c r="F17" s="10">
        <f t="shared" si="0"/>
        <v>199111.10666666666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1063332</v>
      </c>
      <c r="F18" s="10">
        <f t="shared" si="0"/>
        <v>14177.76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6781831</v>
      </c>
      <c r="F19" s="10">
        <f t="shared" si="0"/>
        <v>90424.41333333333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50</v>
      </c>
      <c r="E20" s="46">
        <v>622221</v>
      </c>
      <c r="F20" s="10">
        <f t="shared" si="0"/>
        <v>12444.42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3902833</v>
      </c>
      <c r="F21" s="10">
        <f t="shared" si="0"/>
        <v>52037.773333333331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4603542</v>
      </c>
      <c r="F22" s="10">
        <f t="shared" si="0"/>
        <v>61380.56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30</v>
      </c>
      <c r="E23" s="46">
        <v>634255</v>
      </c>
      <c r="F23" s="10">
        <f t="shared" si="0"/>
        <v>21141.833333333332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50</v>
      </c>
      <c r="E24" s="46">
        <v>373491</v>
      </c>
      <c r="F24" s="10">
        <f t="shared" si="0"/>
        <v>7469.82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20</v>
      </c>
      <c r="E25" s="46">
        <v>341072</v>
      </c>
      <c r="F25" s="10">
        <f t="shared" si="0"/>
        <v>17053.599999999999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10</v>
      </c>
      <c r="E26" s="46">
        <v>40617</v>
      </c>
      <c r="F26" s="10">
        <f t="shared" si="0"/>
        <v>4061.7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50</v>
      </c>
      <c r="E27" s="46">
        <v>161459</v>
      </c>
      <c r="F27" s="10">
        <f t="shared" si="0"/>
        <v>3229.18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</v>
      </c>
      <c r="E28" s="46">
        <v>34472</v>
      </c>
      <c r="F28" s="10">
        <f t="shared" si="0"/>
        <v>6894.4</v>
      </c>
      <c r="G28" s="3" t="s">
        <v>4</v>
      </c>
      <c r="H28" s="1"/>
    </row>
    <row r="29" spans="1:8" x14ac:dyDescent="0.25">
      <c r="A29" s="1"/>
      <c r="B29" s="93" t="s">
        <v>124</v>
      </c>
      <c r="C29" s="94"/>
      <c r="D29" s="94"/>
      <c r="E29" s="95"/>
      <c r="F29" s="18">
        <f>SUM(F10:F28)</f>
        <v>589561.72666666668</v>
      </c>
      <c r="G29" s="8" t="s">
        <v>4</v>
      </c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</sheetData>
  <sheetProtection password="C6BD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860524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513000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347524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-170939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-180000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9061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513117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730574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2015'!F29</f>
        <v>589561.72666666668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-64567.546666666633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52181240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30686392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2301984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631236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1343681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34963293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393235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393235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-32653890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-32653890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2702638</v>
      </c>
      <c r="F28" s="6" t="s">
        <v>4</v>
      </c>
      <c r="G28" s="16">
        <f>IF(E28&lt;0,0,-E28)</f>
        <v>-2702638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63862.037000000477</v>
      </c>
      <c r="F30" s="6" t="s">
        <v>4</v>
      </c>
      <c r="G30" s="17">
        <f>-$E$30</f>
        <v>-63862.037000000477</v>
      </c>
      <c r="H30" s="6" t="s">
        <v>4</v>
      </c>
      <c r="I30" s="1"/>
    </row>
    <row r="31" spans="1:9" x14ac:dyDescent="0.25">
      <c r="A31" s="1"/>
      <c r="B31" s="116" t="s">
        <v>125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126</v>
      </c>
      <c r="C32" s="114"/>
      <c r="D32" s="115"/>
      <c r="E32" s="46">
        <v>41719498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3807403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45526901</v>
      </c>
      <c r="F35" s="6" t="s">
        <v>4</v>
      </c>
      <c r="G35" s="17">
        <f>-E35</f>
        <v>-45526901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3887838.9629999995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2016-12-13T16:09:08Z</dcterms:modified>
</cp:coreProperties>
</file>