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C9" i="4" l="1"/>
  <c r="F9" i="2" l="1"/>
  <c r="F10" i="2"/>
  <c r="F11" i="2"/>
  <c r="E31" i="19" l="1"/>
  <c r="C36" i="19" l="1"/>
  <c r="E36" i="19" s="1"/>
  <c r="F16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3" i="15"/>
  <c r="C15" i="15" s="1"/>
  <c r="C11" i="8" s="1"/>
  <c r="C15" i="3"/>
  <c r="C22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8" i="7"/>
  <c r="F15" i="7" s="1"/>
  <c r="F12" i="2" l="1"/>
  <c r="C9" i="10" s="1"/>
  <c r="C15" i="11" l="1"/>
  <c r="C28" i="8" s="1"/>
  <c r="C15" i="4"/>
  <c r="C26" i="8" s="1"/>
  <c r="C27" i="3"/>
  <c r="C24" i="8" s="1"/>
  <c r="F17" i="7"/>
  <c r="C18" i="8" s="1"/>
  <c r="C21" i="3"/>
  <c r="C23" i="8" s="1"/>
  <c r="C10" i="3"/>
  <c r="C21" i="8" s="1"/>
  <c r="C25" i="8"/>
  <c r="C10" i="10"/>
  <c r="C17" i="8" s="1"/>
  <c r="F1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<sst xmlns="http://schemas.openxmlformats.org/spreadsheetml/2006/main" count="376" uniqueCount="200">
  <si>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</si>
  <si>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</si>
  <si>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</si>
  <si>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</si>
  <si>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</si>
  <si>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</si>
  <si>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</si>
  <si>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</si>
  <si>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</si>
  <si>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</si>
  <si>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</si>
  <si>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</si>
  <si>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</si>
  <si>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</si>
  <si>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</si>
  <si>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</si>
  <si>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</si>
  <si>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</si>
  <si>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</si>
  <si>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</si>
  <si>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</si>
  <si>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</si>
  <si>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</si>
  <si>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</si>
  <si>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</si>
  <si>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</si>
  <si>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</si>
  <si>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</si>
  <si>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</si>
  <si>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</si>
  <si>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</si>
  <si>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</si>
  <si>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</si>
  <si>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</si>
  <si>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</si>
  <si>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</si>
  <si>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</si>
  <si>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</si>
  <si>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</si>
  <si>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</si>
  <si>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</si>
  <si>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</si>
  <si>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</si>
  <si>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</si>
  <si>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</si>
  <si>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</si>
  <si>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</si>
  <si>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</si>
  <si>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</si>
  <si>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</si>
  <si>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</si>
  <si>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</si>
  <si>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</si>
  <si>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</si>
  <si>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</si>
  <si>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</si>
  <si>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</si>
  <si>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</si>
  <si>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</si>
  <si>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</si>
  <si>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</si>
  <si>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</si>
  <si>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</si>
  <si>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</si>
  <si>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</si>
  <si>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</si>
  <si>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</si>
  <si>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</si>
  <si>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</si>
  <si>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</si>
  <si>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</si>
  <si>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</si>
  <si>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</si>
  <si>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</si>
  <si>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</si>
  <si>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</si>
  <si>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</si>
  <si>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</si>
  <si>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</si>
  <si>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</si>
  <si>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</si>
  <si>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</si>
  <si>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</si>
  <si>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</si>
  <si>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</si>
  <si>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</si>
  <si>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</si>
  <si>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</si>
  <si>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</si>
  <si>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</si>
  <si>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</si>
  <si>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</si>
  <si>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</si>
  <si>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</si>
  <si>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</si>
  <si>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</si>
  <si>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</si>
  <si>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</si>
  <si>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</si>
  <si>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</si>
  <si>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</si>
  <si>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</si>
  <si>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</si>
  <si>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</si>
  <si>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</si>
  <si>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</si>
  <si>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</si>
  <si>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</si>
  <si>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</si>
  <si>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</si>
  <si>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</si>
  <si>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</si>
  <si>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</si>
  <si>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</si>
  <si>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</si>
  <si>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</si>
  <si>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</si>
  <si>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</si>
  <si>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</si>
  <si>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</si>
  <si>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</si>
  <si>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</si>
  <si>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</si>
  <si>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</si>
  <si>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</si>
  <si>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</si>
  <si>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</si>
  <si>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</si>
  <si>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</si>
  <si>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</si>
  <si>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</si>
  <si>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</si>
  <si>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</si>
  <si>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</si>
  <si>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</si>
  <si>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</si>
  <si>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</si>
  <si>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</si>
  <si>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</si>
  <si>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</si>
  <si>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</si>
  <si>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</si>
  <si>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</si>
  <si>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</si>
  <si>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</si>
  <si>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</si>
  <si>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</si>
  <si>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</si>
  <si>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</si>
  <si>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</si>
  <si>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</si>
  <si>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</si>
  <si>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</si>
  <si>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</si>
  <si>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</si>
  <si>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</si>
  <si>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</si>
  <si>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</si>
  <si>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</si>
  <si>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</si>
  <si>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</si>
  <si>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</si>
  <si>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</si>
  <si>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</si>
  <si>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</si>
  <si>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</si>
  <si>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</si>
  <si>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</si>
  <si>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</si>
  <si>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</si>
  <si>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</si>
  <si>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</si>
  <si>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</si>
  <si>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</si>
  <si>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</si>
  <si>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</si>
  <si>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</si>
  <si>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</si>
  <si>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</si>
  <si>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</si>
  <si>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</si>
  <si>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Ledningsnet &gt; Ø 500 mm</t>
  </si>
  <si>
    <t>2014</t>
  </si>
  <si>
    <t>75</t>
  </si>
  <si>
    <t xml:space="preserve">Afregningsmålere, mekaniske </t>
  </si>
  <si>
    <t>8</t>
  </si>
  <si>
    <t>Stik på ledningsnet, Mek./EL</t>
  </si>
  <si>
    <t>Administrationbygninger</t>
  </si>
  <si>
    <t>20</t>
  </si>
  <si>
    <t>Ledelsessystem</t>
  </si>
  <si>
    <t>Dokumenteret Drikkevandssikkerhed (DDS)</t>
  </si>
  <si>
    <t>Pumpe inkl. stigrør og forerørsforsejlinger mv.</t>
  </si>
  <si>
    <t>Ø 50mm &lt; Ledningsnet ≤ Ø110 mm</t>
  </si>
  <si>
    <t>Ventiler på Ø 50mm &lt; Ledningsnet ≤ Ø110 mm</t>
  </si>
  <si>
    <t>Stik på ledningsnet, Konstruktioner</t>
  </si>
  <si>
    <t>Selskabsskatter</t>
  </si>
  <si>
    <t>Nørre Alslev Vandværk</t>
  </si>
  <si>
    <t>V143</t>
  </si>
  <si>
    <t>Tillæg for gennemførte investeringer i 2010-2014</t>
  </si>
  <si>
    <r>
      <t>Afgift for ledningsført vand</t>
    </r>
    <r>
      <rPr>
        <sz val="10"/>
        <color rgb="FFFF0000"/>
        <rFont val="Times New Roman"/>
        <family val="1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</si>
</sst>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9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8" fillId="2" borderId="0" xfId="0" applyFont="1" applyFill="1" applyProtection="1"/>
    <xf numFmtId="0" fontId="68" fillId="56" borderId="0" xfId="0" applyFont="1" applyFill="1" applyProtection="1"/>
    <xf numFmtId="165" fontId="68" fillId="56" borderId="0" xfId="1" applyNumberFormat="1" applyFont="1" applyFill="1" applyAlignment="1" applyProtection="1">
      <alignment wrapText="1"/>
    </xf>
    <xf numFmtId="0" fontId="68" fillId="56" borderId="0" xfId="0" applyFont="1" applyFill="1" applyAlignment="1" applyProtection="1">
      <alignment horizontal="left" wrapText="1"/>
    </xf>
    <xf numFmtId="3" fontId="68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Nørre Alslev Vandværk</v>
      </c>
      <c r="B1" s="56"/>
      <c r="C1" s="56"/>
      <c r="D1" s="56"/>
      <c r="E1" s="56"/>
    </row>
    <row r="2" spans="1:5" x14ac:dyDescent="0.25">
      <c r="A2" s="220" t="str">
        <f>'1. Forside'!A2</f>
        <v>V143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189</v>
      </c>
      <c r="C7" s="51">
        <v>10000</v>
      </c>
      <c r="D7" s="190" t="s">
        <v>0</v>
      </c>
      <c r="E7" s="56"/>
    </row>
    <row r="8" spans="1:5" x14ac:dyDescent="0.25">
      <c r="A8" s="56"/>
      <c r="B8" s="212" t="s">
        <v>190</v>
      </c>
      <c r="C8" s="51">
        <v>10000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20000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0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0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Nørre Alslev Vandværk</v>
      </c>
      <c r="B1" s="26"/>
      <c r="C1" s="26"/>
      <c r="D1" s="26"/>
      <c r="E1" s="26"/>
    </row>
    <row r="2" spans="1:5" x14ac:dyDescent="0.25">
      <c r="A2" s="221" t="str">
        <f>'1. Forside'!A2</f>
        <v>V143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150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350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1939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939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Nørre Alslev Vandværk</v>
      </c>
      <c r="B1" s="26"/>
      <c r="C1" s="26"/>
      <c r="D1" s="26"/>
      <c r="E1" s="26"/>
    </row>
    <row r="2" spans="1:5" x14ac:dyDescent="0.25">
      <c r="A2" s="221" t="str">
        <f>'1. Forside'!A2</f>
        <v>V143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-659906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-413327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-246579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3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-82193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3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Nørre Alslev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4294999.9466071604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1306623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87483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11522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54583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1460211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58448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58448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-1073742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-1073742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444917</v>
      </c>
      <c r="D27" s="79" t="s">
        <v>0</v>
      </c>
      <c r="E27" s="10">
        <f>IF(C27&lt;0,0,-C27)</f>
        <v>-444917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3562194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3562194</v>
      </c>
      <c r="D36" s="79" t="s">
        <v>0</v>
      </c>
      <c r="E36" s="10">
        <f>-C36</f>
        <v>-3562194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287888.94660716038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Nørre Alslev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V143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344804</v>
      </c>
      <c r="D7" s="222" t="s">
        <v>0</v>
      </c>
      <c r="E7" s="223">
        <v>476716</v>
      </c>
      <c r="F7" s="222" t="s">
        <v>0</v>
      </c>
      <c r="G7" s="223">
        <v>375731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-344804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344804</v>
      </c>
      <c r="D11" s="226" t="s">
        <v>0</v>
      </c>
      <c r="E11" s="55">
        <f>C11+E7-E8-E9</f>
        <v>821520</v>
      </c>
      <c r="F11" s="226" t="s">
        <v>0</v>
      </c>
      <c r="G11" s="55">
        <f>E11+G7-G8-G9</f>
        <v>1197251</v>
      </c>
      <c r="H11" s="226" t="s">
        <v>0</v>
      </c>
      <c r="I11" s="55">
        <f>G11+I7-I8-I9</f>
        <v>1197251</v>
      </c>
      <c r="J11" s="226" t="s">
        <v>0</v>
      </c>
      <c r="K11" s="55">
        <f>K7-K8-K9+K10+I11</f>
        <v>852447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Nørre Alslev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1235482.0800793744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-4694.8319043016227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-31196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1199591.2481750727</v>
      </c>
      <c r="D13" s="79" t="s">
        <v>0</v>
      </c>
      <c r="E13" s="6">
        <f>C13</f>
        <v>1199591.2481750727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1290342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198</v>
      </c>
      <c r="C16" s="14">
        <f>'6. Gennemførte investeringer'!F14</f>
        <v>160483.06833333333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13503.633333333328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investeringer'!F17</f>
        <v>54333.333333333336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1518662.0349999999</v>
      </c>
      <c r="D19" s="79" t="s">
        <v>0</v>
      </c>
      <c r="E19" s="8">
        <f>C19</f>
        <v>1518662.0349999999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64000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1250056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30700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101318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20000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350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939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1467363</v>
      </c>
      <c r="D29" s="79" t="s">
        <v>0</v>
      </c>
      <c r="E29" s="6">
        <f>C29</f>
        <v>1467363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-82193</v>
      </c>
      <c r="D31" s="79" t="s">
        <v>0</v>
      </c>
      <c r="E31" s="10">
        <f>C31</f>
        <v>-82193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287888.94660716038</v>
      </c>
      <c r="D33" s="79" t="s">
        <v>0</v>
      </c>
      <c r="E33" s="12">
        <f>C33</f>
        <v>287888.94660716038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4391312.229782233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203360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21.593785551643553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15.446775323476755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Nørre Alslev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V143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1235482.0800793744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1235482.0800793744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1235482.0800793744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-4694.8319043016227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Nørre Alslev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925128.98156343563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1230787.2481750727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1235482.0800793744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124783.69008801683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31196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Nørre Alslev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61529501.089165241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1290342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1290342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0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Nørre Alslev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614183</v>
      </c>
      <c r="F8" s="34">
        <f t="shared" ref="F8" si="0">E8/D8</f>
        <v>8189.1066666666666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179798</v>
      </c>
      <c r="F9" s="34">
        <f t="shared" ref="F9:F11" si="1">E9/D9</f>
        <v>22474.75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182</v>
      </c>
      <c r="D10" s="31" t="s">
        <v>183</v>
      </c>
      <c r="E10" s="32">
        <v>257507</v>
      </c>
      <c r="F10" s="34">
        <f t="shared" si="1"/>
        <v>3433.4266666666667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182</v>
      </c>
      <c r="D11" s="31" t="s">
        <v>188</v>
      </c>
      <c r="E11" s="32">
        <v>22254</v>
      </c>
      <c r="F11" s="34">
        <f t="shared" si="1"/>
        <v>1112.7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35209.98333333333</v>
      </c>
      <c r="G12" s="37" t="s">
        <v>0</v>
      </c>
      <c r="H12" s="26"/>
    </row>
    <row r="13" spans="1:8" s="148" customFormat="1" x14ac:dyDescent="0.25">
      <c r="A13" s="26"/>
      <c r="B13" s="107" t="s">
        <v>132</v>
      </c>
      <c r="C13" s="159"/>
      <c r="D13" s="159"/>
      <c r="E13" s="159"/>
      <c r="F13" s="66">
        <v>125273.08499999999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160483.06833333333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Nørre Alslev Vandværk</v>
      </c>
      <c r="B1" s="162"/>
      <c r="C1" s="162"/>
      <c r="D1" s="162"/>
      <c r="E1" s="162"/>
    </row>
    <row r="2" spans="1:5" x14ac:dyDescent="0.25">
      <c r="A2" s="1" t="str">
        <f>'1. Forside'!A2</f>
        <v>V143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32083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24833.333333333332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investeringer'!F12</f>
        <v>35209.98333333333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13503.633333333328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Nørre Alslev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191</v>
      </c>
      <c r="C8" s="30">
        <v>2015</v>
      </c>
      <c r="D8" s="31">
        <v>15</v>
      </c>
      <c r="E8" s="32">
        <v>50000</v>
      </c>
      <c r="F8" s="45">
        <f>E8/D8</f>
        <v>3333.3333333333335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2015</v>
      </c>
      <c r="D9" s="31">
        <v>8</v>
      </c>
      <c r="E9" s="32">
        <v>100000</v>
      </c>
      <c r="F9" s="45">
        <f t="shared" ref="F9:F14" si="0">E9/D9</f>
        <v>12500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2015</v>
      </c>
      <c r="D10" s="31">
        <v>75</v>
      </c>
      <c r="E10" s="32">
        <v>600000</v>
      </c>
      <c r="F10" s="45">
        <f t="shared" si="0"/>
        <v>8000</v>
      </c>
      <c r="G10" s="35" t="s">
        <v>0</v>
      </c>
      <c r="H10" s="26"/>
    </row>
    <row r="11" spans="1:8" s="148" customFormat="1" x14ac:dyDescent="0.25">
      <c r="A11" s="26"/>
      <c r="B11" s="29" t="s">
        <v>193</v>
      </c>
      <c r="C11" s="30">
        <v>2015</v>
      </c>
      <c r="D11" s="31">
        <v>50</v>
      </c>
      <c r="E11" s="32">
        <v>250000</v>
      </c>
      <c r="F11" s="45">
        <f t="shared" si="0"/>
        <v>5000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>
        <v>2016</v>
      </c>
      <c r="D12" s="31">
        <v>75</v>
      </c>
      <c r="E12" s="32">
        <v>750000</v>
      </c>
      <c r="F12" s="45">
        <f t="shared" si="0"/>
        <v>10000</v>
      </c>
      <c r="G12" s="35" t="s">
        <v>0</v>
      </c>
      <c r="H12" s="26"/>
    </row>
    <row r="13" spans="1:8" s="148" customFormat="1" x14ac:dyDescent="0.25">
      <c r="A13" s="26"/>
      <c r="B13" s="29" t="s">
        <v>184</v>
      </c>
      <c r="C13" s="30">
        <v>2016</v>
      </c>
      <c r="D13" s="31">
        <v>8</v>
      </c>
      <c r="E13" s="32">
        <v>100000</v>
      </c>
      <c r="F13" s="45">
        <f t="shared" si="0"/>
        <v>12500</v>
      </c>
      <c r="G13" s="35" t="s">
        <v>0</v>
      </c>
      <c r="H13" s="26"/>
    </row>
    <row r="14" spans="1:8" s="148" customFormat="1" x14ac:dyDescent="0.25">
      <c r="A14" s="26"/>
      <c r="B14" s="29" t="s">
        <v>194</v>
      </c>
      <c r="C14" s="30">
        <v>2016</v>
      </c>
      <c r="D14" s="31">
        <v>50</v>
      </c>
      <c r="E14" s="32">
        <v>150000</v>
      </c>
      <c r="F14" s="45">
        <f t="shared" si="0"/>
        <v>3000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28833.333333333336</v>
      </c>
      <c r="G15" s="47" t="s">
        <v>0</v>
      </c>
      <c r="H15" s="26"/>
    </row>
    <row r="16" spans="1:8" s="148" customFormat="1" x14ac:dyDescent="0.25">
      <c r="A16" s="26"/>
      <c r="B16" s="107" t="s">
        <v>130</v>
      </c>
      <c r="C16" s="168"/>
      <c r="D16" s="169"/>
      <c r="E16" s="170"/>
      <c r="F16" s="46">
        <f>SUMIF(C8:C14,"2016",F8:F14)</f>
        <v>25500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54333.333333333336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Nørre Alslev Vandværk</v>
      </c>
      <c r="B1" s="56"/>
      <c r="C1" s="56"/>
      <c r="D1" s="176"/>
      <c r="E1" s="56"/>
    </row>
    <row r="2" spans="1:5" x14ac:dyDescent="0.25">
      <c r="A2" s="220" t="str">
        <f>'1. Forside'!A2</f>
        <v>V143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195</v>
      </c>
      <c r="C8" s="51">
        <v>30000</v>
      </c>
      <c r="D8" s="181" t="s">
        <v>0</v>
      </c>
      <c r="E8" s="56"/>
    </row>
    <row r="9" spans="1:5" x14ac:dyDescent="0.25">
      <c r="A9" s="56"/>
      <c r="B9" s="206"/>
      <c r="C9" s="51"/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64000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199</v>
      </c>
      <c r="C14" s="180">
        <v>1250056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1250056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11700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19000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30700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1525918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1424600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101318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2015-06-02T12:20:31Z</cp:lastPrinted>
  <dcterms:created xsi:type="dcterms:W3CDTF">2014-01-17T08:54:17Z</dcterms:created>
  <dcterms:modified xsi:type="dcterms:W3CDTF">2015-09-24T14:47:44Z</dcterms:modified>
</cp:coreProperties>
</file>