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E31" i="19" l="1"/>
  <c r="C36" i="19" l="1"/>
  <c r="E36" i="19" s="1"/>
  <c r="F21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F10" i="2"/>
  <c r="F11" i="2"/>
  <c r="F12" i="2"/>
  <c r="C9" i="12" l="1"/>
  <c r="C11" i="12" s="1"/>
  <c r="C31" i="8" s="1"/>
  <c r="E31" i="8" s="1"/>
  <c r="F8" i="2" l="1"/>
  <c r="F8" i="7"/>
  <c r="F20" i="7" s="1"/>
  <c r="F13" i="2" l="1"/>
  <c r="C9" i="10" s="1"/>
  <c r="C15" i="11" l="1"/>
  <c r="C28" i="8" s="1"/>
  <c r="C14" i="4"/>
  <c r="C26" i="8" s="1"/>
  <c r="C26" i="3"/>
  <c r="C24" i="8" s="1"/>
  <c r="F22" i="7"/>
  <c r="C18" i="8" s="1"/>
  <c r="C20" i="3"/>
  <c r="C23" i="8" s="1"/>
  <c r="C9" i="3"/>
  <c r="C21" i="8" s="1"/>
  <c r="C8" i="4"/>
  <c r="C25" i="8" s="1"/>
  <c r="C10" i="10"/>
  <c r="C17" i="8" s="1"/>
  <c r="C19" i="8" s="1"/>
  <c r="E19" i="8" s="1"/>
  <c r="F15" i="2"/>
  <c r="C16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<sst xmlns="http://schemas.openxmlformats.org/spreadsheetml/2006/main" count="411" uniqueCount="207">
  <si>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</si>
  <si>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</si>
  <si>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</si>
  <si>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</si>
  <si>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</si>
  <si>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</si>
  <si>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</si>
  <si>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</si>
  <si>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</si>
  <si>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</si>
  <si>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</si>
  <si>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</si>
  <si>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</si>
  <si>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</si>
  <si>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</si>
  <si>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</si>
  <si>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</si>
  <si>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</si>
  <si>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</si>
  <si>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</si>
  <si>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</si>
  <si>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</si>
  <si>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</si>
  <si>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</si>
  <si>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</si>
  <si>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</si>
  <si>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</si>
  <si>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</si>
  <si>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</si>
  <si>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</si>
  <si>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</si>
  <si>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</si>
  <si>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</si>
  <si>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</si>
  <si>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</si>
  <si>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</si>
  <si>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</si>
  <si>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</si>
  <si>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</si>
  <si>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</si>
  <si>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</si>
  <si>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</si>
  <si>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</si>
  <si>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</si>
  <si>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</si>
  <si>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</si>
  <si>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</si>
  <si>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</si>
  <si>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</si>
  <si>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</si>
  <si>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</si>
  <si>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</si>
  <si>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</si>
  <si>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</si>
  <si>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</si>
  <si>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</si>
  <si>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</si>
  <si>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</si>
  <si>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</si>
  <si>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</si>
  <si>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</si>
  <si>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</si>
  <si>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</si>
  <si>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</si>
  <si>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</si>
  <si>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</si>
  <si>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</si>
  <si>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</si>
  <si>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</si>
  <si>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</si>
  <si>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</si>
  <si>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</si>
  <si>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</si>
  <si>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</si>
  <si>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</si>
  <si>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</si>
  <si>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</si>
  <si>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</si>
  <si>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</si>
  <si>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</si>
  <si>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</si>
  <si>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</si>
  <si>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</si>
  <si>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</si>
  <si>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</si>
  <si>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</si>
  <si>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</si>
  <si>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</si>
  <si>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</si>
  <si>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</si>
  <si>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</si>
  <si>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</si>
  <si>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</si>
  <si>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</si>
  <si>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</si>
  <si>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</si>
  <si>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</si>
  <si>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</si>
  <si>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</si>
  <si>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</si>
  <si>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</si>
  <si>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</si>
  <si>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</si>
  <si>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</si>
  <si>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</si>
  <si>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</si>
  <si>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</si>
  <si>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</si>
  <si>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</si>
  <si>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</si>
  <si>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</si>
  <si>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</si>
  <si>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</si>
  <si>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</si>
  <si>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</si>
  <si>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</si>
  <si>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</si>
  <si>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</si>
  <si>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</si>
  <si>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</si>
  <si>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</si>
  <si>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</si>
  <si>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</si>
  <si>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</si>
  <si>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</si>
  <si>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</si>
  <si>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</si>
  <si>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</si>
  <si>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</si>
  <si>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</si>
  <si>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</si>
  <si>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</si>
  <si>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</si>
  <si>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</si>
  <si>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</si>
  <si>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</si>
  <si>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</si>
  <si>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</si>
  <si>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</si>
  <si>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</si>
  <si>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</si>
  <si>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</si>
  <si>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</si>
  <si>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</si>
  <si>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</si>
  <si>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</si>
  <si>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</si>
  <si>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</si>
  <si>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</si>
  <si>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</si>
  <si>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</si>
  <si>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</si>
  <si>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</si>
  <si>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</si>
  <si>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</si>
  <si>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</si>
  <si>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</si>
  <si>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</si>
  <si>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</si>
  <si>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</si>
  <si>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</si>
  <si>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</si>
  <si>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</si>
  <si>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</si>
  <si>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</si>
  <si>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</si>
  <si>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</si>
  <si>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</si>
  <si>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</si>
  <si>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</si>
  <si>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</si>
  <si>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</si>
  <si>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</si>
  <si>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</si>
  <si>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</si>
  <si>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</si>
  <si>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</si>
  <si>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</si>
  <si>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</si>
  <si>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</si>
  <si>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</si>
  <si>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</si>
  <si>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</si>
  <si>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Kvalitetssikring</t>
  </si>
  <si>
    <t>Etageareal vandbehandlingsbygning</t>
  </si>
  <si>
    <t>2014</t>
  </si>
  <si>
    <t>75</t>
  </si>
  <si>
    <t>Stik på ledningsnet, Konstruktioner</t>
  </si>
  <si>
    <t>Ø110 mm &lt; Ledningsnet ≤ Ø 250 mm</t>
  </si>
  <si>
    <t>Ledningsnet ≤ Ø50 mm</t>
  </si>
  <si>
    <t>Køretøjer, små lastvogne (&lt; 3.500 kg.)</t>
  </si>
  <si>
    <t>5</t>
  </si>
  <si>
    <t>Pumpestation (inkl. evt. hydrofor)/trykforøger, Konstruktioner</t>
  </si>
  <si>
    <t>2015</t>
  </si>
  <si>
    <t>50</t>
  </si>
  <si>
    <t>Pumpestation (inkl. evt. hydrofor)/trykforøger, Mek./EL</t>
  </si>
  <si>
    <t>25</t>
  </si>
  <si>
    <t>Pumpestation (inkl. evt. hydrofor)/trykforøger, SRO</t>
  </si>
  <si>
    <t>10</t>
  </si>
  <si>
    <t>Ventiler på Ø 50mm &lt; Ledningsnet ≤ Ø110 mm</t>
  </si>
  <si>
    <t>Ø 50mm &lt; Ledningsnet ≤ Ø110 mm</t>
  </si>
  <si>
    <t xml:space="preserve">Afregningsmålere, mekaniske </t>
  </si>
  <si>
    <t>8</t>
  </si>
  <si>
    <t>2016</t>
  </si>
  <si>
    <t>Køb af ydelser og produkter, der er omfattet af prisloftreguleringen, hos et andet selskab</t>
  </si>
  <si>
    <t>Nybrovejens Vandværk a.m.b.a.</t>
  </si>
  <si>
    <t>V140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</si>
</sst>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Nybrovejens Vandværk a.m.b.a.</v>
      </c>
      <c r="B1" s="56"/>
      <c r="C1" s="56"/>
      <c r="D1" s="56"/>
      <c r="E1" s="56"/>
    </row>
    <row r="2" spans="1:5" x14ac:dyDescent="0.25">
      <c r="A2" s="220" t="str">
        <f>'1. Forside'!A2</f>
        <v>V140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183</v>
      </c>
      <c r="C7" s="51">
        <v>60000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60000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58881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65000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-6119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Nybrovejens Vandværk a.m.b.a.</v>
      </c>
      <c r="B1" s="26"/>
      <c r="C1" s="26"/>
      <c r="D1" s="26"/>
      <c r="E1" s="26"/>
    </row>
    <row r="2" spans="1:5" x14ac:dyDescent="0.25">
      <c r="A2" s="221" t="str">
        <f>'1. Forside'!A2</f>
        <v>V140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8000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30000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-22000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-31255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-75000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43745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Nybrovejens Vandværk a.m.b.a.</v>
      </c>
      <c r="B1" s="26"/>
      <c r="C1" s="26"/>
      <c r="D1" s="26"/>
      <c r="E1" s="26"/>
    </row>
    <row r="2" spans="1:5" x14ac:dyDescent="0.25">
      <c r="A2" s="221" t="str">
        <f>'1. Forside'!A2</f>
        <v>V140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-18400901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-9241389.7566137575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-9159511.2433862425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-1831902.2486772486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Nybrovejens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4462802.6443607146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1430482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220446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-298047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306518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1659399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128385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4123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132508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-4372130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-390000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-4762130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-2970223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4496929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4496929</v>
      </c>
      <c r="D36" s="79" t="s">
        <v>0</v>
      </c>
      <c r="E36" s="10">
        <f>-C36</f>
        <v>-4496929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-34126.355639285408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Nybrovejens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V140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356636</v>
      </c>
      <c r="F7" s="222" t="s">
        <v>0</v>
      </c>
      <c r="G7" s="223">
        <v>601037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356636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601037</v>
      </c>
      <c r="H11" s="226" t="s">
        <v>0</v>
      </c>
      <c r="I11" s="55">
        <f>G11+I7-I8-I9</f>
        <v>601037</v>
      </c>
      <c r="J11" s="226" t="s">
        <v>0</v>
      </c>
      <c r="K11" s="55">
        <f>K7-K8-K9+K10+I11</f>
        <v>601037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Nybrovejens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2412368.5059797298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-9167.0003227229736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-120618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2282583.505657007</v>
      </c>
      <c r="D13" s="79" t="s">
        <v>0</v>
      </c>
      <c r="E13" s="6">
        <f>C13</f>
        <v>2282583.505657007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1430482.0091443937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investeringer'!F15</f>
        <v>476586.56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-24008.05333333333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investeringer'!F22</f>
        <v>124333.33333333334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2007393.8491443938</v>
      </c>
      <c r="D19" s="79" t="s">
        <v>0</v>
      </c>
      <c r="E19" s="8">
        <f>C19</f>
        <v>2007393.8491443938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47490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2086191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31000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3460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60000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-6119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-22000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43745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2243767</v>
      </c>
      <c r="D29" s="79" t="s">
        <v>0</v>
      </c>
      <c r="E29" s="6">
        <f>C29</f>
        <v>2243767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-1831902.2486772486</v>
      </c>
      <c r="D31" s="79" t="s">
        <v>0</v>
      </c>
      <c r="E31" s="10">
        <f>C31</f>
        <v>-1831902.2486772486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-34126.355639285408</v>
      </c>
      <c r="D33" s="79" t="s">
        <v>0</v>
      </c>
      <c r="E33" s="12">
        <f>C33</f>
        <v>-34126.355639285408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4667715.7504848661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319478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14.610445008685625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8.0804460729216601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Nybrovejens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V140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2412368.5059797298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2412368.5059797298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2412368.5059797298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-9167.0003227229736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Nybrovejens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1292788.2823545372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2403201.505657007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2412368.5059797298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749764.13165850006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120618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Nybrovejens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65526949.070769414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1430482.0091443937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1430482.0091443937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Nybrovejens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184</v>
      </c>
      <c r="C8" s="30" t="s">
        <v>185</v>
      </c>
      <c r="D8" s="31" t="s">
        <v>186</v>
      </c>
      <c r="E8" s="32">
        <v>245902</v>
      </c>
      <c r="F8" s="34">
        <f t="shared" ref="F8:F12" si="0">E8/D8</f>
        <v>3278.6933333333332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 t="s">
        <v>185</v>
      </c>
      <c r="D9" s="31" t="s">
        <v>186</v>
      </c>
      <c r="E9" s="32">
        <v>202037</v>
      </c>
      <c r="F9" s="34">
        <f t="shared" si="0"/>
        <v>2693.8266666666668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185</v>
      </c>
      <c r="D10" s="31" t="s">
        <v>186</v>
      </c>
      <c r="E10" s="32">
        <v>155983</v>
      </c>
      <c r="F10" s="34">
        <f t="shared" si="0"/>
        <v>2079.7733333333335</v>
      </c>
      <c r="G10" s="35" t="s">
        <v>0</v>
      </c>
      <c r="H10" s="26"/>
    </row>
    <row r="11" spans="1:8" s="148" customFormat="1" x14ac:dyDescent="0.25">
      <c r="A11" s="26"/>
      <c r="B11" s="29" t="s">
        <v>189</v>
      </c>
      <c r="C11" s="30" t="s">
        <v>185</v>
      </c>
      <c r="D11" s="31" t="s">
        <v>186</v>
      </c>
      <c r="E11" s="32">
        <v>102491</v>
      </c>
      <c r="F11" s="34">
        <f t="shared" si="0"/>
        <v>1366.5466666666666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185</v>
      </c>
      <c r="D12" s="31" t="s">
        <v>191</v>
      </c>
      <c r="E12" s="32">
        <v>15594</v>
      </c>
      <c r="F12" s="34">
        <f t="shared" si="0"/>
        <v>3118.8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12537.64</v>
      </c>
      <c r="G13" s="37" t="s">
        <v>0</v>
      </c>
      <c r="H13" s="26"/>
    </row>
    <row r="14" spans="1:8" s="148" customFormat="1" x14ac:dyDescent="0.25">
      <c r="A14" s="26"/>
      <c r="B14" s="107" t="s">
        <v>133</v>
      </c>
      <c r="C14" s="159"/>
      <c r="D14" s="159"/>
      <c r="E14" s="159"/>
      <c r="F14" s="66">
        <v>464048.92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476586.56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Nybrovejens Vandværk a.m.b.a.</v>
      </c>
      <c r="B1" s="162"/>
      <c r="C1" s="162"/>
      <c r="D1" s="162"/>
      <c r="E1" s="162"/>
    </row>
    <row r="2" spans="1:5" x14ac:dyDescent="0.25">
      <c r="A2" s="1" t="str">
        <f>'1. Forside'!A2</f>
        <v>V140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8000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41083.333333333328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investeringer'!F13</f>
        <v>12537.64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-24008.05333333333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6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Nybrovejens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192</v>
      </c>
      <c r="C8" s="30" t="s">
        <v>193</v>
      </c>
      <c r="D8" s="31" t="s">
        <v>194</v>
      </c>
      <c r="E8" s="32">
        <v>100000</v>
      </c>
      <c r="F8" s="45">
        <f>E8/D8</f>
        <v>2000</v>
      </c>
      <c r="G8" s="35" t="s">
        <v>0</v>
      </c>
      <c r="H8" s="26"/>
    </row>
    <row r="9" spans="1:8" s="148" customFormat="1" x14ac:dyDescent="0.25">
      <c r="A9" s="26"/>
      <c r="B9" s="29" t="s">
        <v>195</v>
      </c>
      <c r="C9" s="30" t="s">
        <v>193</v>
      </c>
      <c r="D9" s="31" t="s">
        <v>196</v>
      </c>
      <c r="E9" s="32">
        <v>200000</v>
      </c>
      <c r="F9" s="45">
        <f t="shared" ref="F9:F19" si="0">E9/D9</f>
        <v>8000</v>
      </c>
      <c r="G9" s="35" t="s">
        <v>0</v>
      </c>
      <c r="H9" s="26"/>
    </row>
    <row r="10" spans="1:8" s="148" customFormat="1" x14ac:dyDescent="0.25">
      <c r="A10" s="26"/>
      <c r="B10" s="29" t="s">
        <v>197</v>
      </c>
      <c r="C10" s="30" t="s">
        <v>193</v>
      </c>
      <c r="D10" s="31" t="s">
        <v>198</v>
      </c>
      <c r="E10" s="32">
        <v>100000</v>
      </c>
      <c r="F10" s="45">
        <f t="shared" si="0"/>
        <v>10000</v>
      </c>
      <c r="G10" s="35" t="s">
        <v>0</v>
      </c>
      <c r="H10" s="26"/>
    </row>
    <row r="11" spans="1:8" s="148" customFormat="1" x14ac:dyDescent="0.25">
      <c r="A11" s="26"/>
      <c r="B11" s="29" t="s">
        <v>199</v>
      </c>
      <c r="C11" s="30" t="s">
        <v>193</v>
      </c>
      <c r="D11" s="31" t="s">
        <v>186</v>
      </c>
      <c r="E11" s="32">
        <v>175000</v>
      </c>
      <c r="F11" s="45">
        <f t="shared" si="0"/>
        <v>2333.3333333333335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193</v>
      </c>
      <c r="D12" s="31" t="s">
        <v>186</v>
      </c>
      <c r="E12" s="32">
        <v>75000</v>
      </c>
      <c r="F12" s="45">
        <f t="shared" si="0"/>
        <v>1000</v>
      </c>
      <c r="G12" s="35" t="s">
        <v>0</v>
      </c>
      <c r="H12" s="26"/>
    </row>
    <row r="13" spans="1:8" s="148" customFormat="1" x14ac:dyDescent="0.25">
      <c r="A13" s="26"/>
      <c r="B13" s="29" t="s">
        <v>200</v>
      </c>
      <c r="C13" s="30" t="s">
        <v>193</v>
      </c>
      <c r="D13" s="31" t="s">
        <v>186</v>
      </c>
      <c r="E13" s="32">
        <v>275000</v>
      </c>
      <c r="F13" s="45">
        <f t="shared" si="0"/>
        <v>3666.6666666666665</v>
      </c>
      <c r="G13" s="35" t="s">
        <v>0</v>
      </c>
      <c r="H13" s="26"/>
    </row>
    <row r="14" spans="1:8" s="148" customFormat="1" x14ac:dyDescent="0.25">
      <c r="A14" s="26"/>
      <c r="B14" s="29" t="s">
        <v>201</v>
      </c>
      <c r="C14" s="30" t="s">
        <v>193</v>
      </c>
      <c r="D14" s="31" t="s">
        <v>202</v>
      </c>
      <c r="E14" s="32">
        <v>200000</v>
      </c>
      <c r="F14" s="45">
        <f t="shared" si="0"/>
        <v>25000</v>
      </c>
      <c r="G14" s="35" t="s">
        <v>0</v>
      </c>
      <c r="H14" s="26"/>
    </row>
    <row r="15" spans="1:8" s="148" customFormat="1" x14ac:dyDescent="0.25">
      <c r="A15" s="26"/>
      <c r="B15" s="29" t="s">
        <v>201</v>
      </c>
      <c r="C15" s="30" t="s">
        <v>203</v>
      </c>
      <c r="D15" s="31" t="s">
        <v>202</v>
      </c>
      <c r="E15" s="32">
        <v>200000</v>
      </c>
      <c r="F15" s="45">
        <f t="shared" si="0"/>
        <v>25000</v>
      </c>
      <c r="G15" s="35" t="s">
        <v>0</v>
      </c>
      <c r="H15" s="26"/>
    </row>
    <row r="16" spans="1:8" s="148" customFormat="1" x14ac:dyDescent="0.25">
      <c r="A16" s="26"/>
      <c r="B16" s="29" t="s">
        <v>200</v>
      </c>
      <c r="C16" s="30" t="s">
        <v>203</v>
      </c>
      <c r="D16" s="31" t="s">
        <v>186</v>
      </c>
      <c r="E16" s="32">
        <v>150000</v>
      </c>
      <c r="F16" s="45">
        <f t="shared" si="0"/>
        <v>2000</v>
      </c>
      <c r="G16" s="35" t="s">
        <v>0</v>
      </c>
      <c r="H16" s="26"/>
    </row>
    <row r="17" spans="1:8" s="148" customFormat="1" x14ac:dyDescent="0.25">
      <c r="A17" s="26"/>
      <c r="B17" s="29" t="s">
        <v>190</v>
      </c>
      <c r="C17" s="30" t="s">
        <v>203</v>
      </c>
      <c r="D17" s="31" t="s">
        <v>191</v>
      </c>
      <c r="E17" s="32">
        <v>200000</v>
      </c>
      <c r="F17" s="45">
        <f t="shared" si="0"/>
        <v>40000</v>
      </c>
      <c r="G17" s="35" t="s">
        <v>0</v>
      </c>
      <c r="H17" s="26"/>
    </row>
    <row r="18" spans="1:8" s="148" customFormat="1" x14ac:dyDescent="0.25">
      <c r="A18" s="26"/>
      <c r="B18" s="29" t="s">
        <v>200</v>
      </c>
      <c r="C18" s="30" t="s">
        <v>203</v>
      </c>
      <c r="D18" s="31" t="s">
        <v>186</v>
      </c>
      <c r="E18" s="32">
        <v>200000</v>
      </c>
      <c r="F18" s="45">
        <f t="shared" si="0"/>
        <v>2666.6666666666665</v>
      </c>
      <c r="G18" s="35" t="s">
        <v>0</v>
      </c>
      <c r="H18" s="26"/>
    </row>
    <row r="19" spans="1:8" s="148" customFormat="1" x14ac:dyDescent="0.25">
      <c r="A19" s="26"/>
      <c r="B19" s="29" t="s">
        <v>199</v>
      </c>
      <c r="C19" s="30" t="s">
        <v>203</v>
      </c>
      <c r="D19" s="31" t="s">
        <v>186</v>
      </c>
      <c r="E19" s="32">
        <v>200000</v>
      </c>
      <c r="F19" s="45">
        <f t="shared" si="0"/>
        <v>2666.6666666666665</v>
      </c>
      <c r="G19" s="35" t="s">
        <v>0</v>
      </c>
      <c r="H19" s="26"/>
    </row>
    <row r="20" spans="1:8" s="148" customFormat="1" x14ac:dyDescent="0.25">
      <c r="A20" s="26"/>
      <c r="B20" s="109" t="s">
        <v>72</v>
      </c>
      <c r="C20" s="165"/>
      <c r="D20" s="166"/>
      <c r="E20" s="167"/>
      <c r="F20" s="46">
        <f>SUMIF(C8:C19,"2015",F8:F19)</f>
        <v>52000</v>
      </c>
      <c r="G20" s="47" t="s">
        <v>0</v>
      </c>
      <c r="H20" s="26"/>
    </row>
    <row r="21" spans="1:8" s="148" customFormat="1" x14ac:dyDescent="0.25">
      <c r="A21" s="26"/>
      <c r="B21" s="107" t="s">
        <v>131</v>
      </c>
      <c r="C21" s="168"/>
      <c r="D21" s="169"/>
      <c r="E21" s="170"/>
      <c r="F21" s="46">
        <f>SUMIF(C8:C19,"2016",F8:F19)</f>
        <v>72333.333333333343</v>
      </c>
      <c r="G21" s="47" t="s">
        <v>0</v>
      </c>
      <c r="H21" s="26"/>
    </row>
    <row r="22" spans="1:8" s="148" customFormat="1" x14ac:dyDescent="0.25">
      <c r="A22" s="26"/>
      <c r="B22" s="50" t="s">
        <v>36</v>
      </c>
      <c r="C22" s="171"/>
      <c r="D22" s="172"/>
      <c r="E22" s="172"/>
      <c r="F22" s="48">
        <f>F20+F21</f>
        <v>124333.33333333334</v>
      </c>
      <c r="G22" s="49" t="s">
        <v>0</v>
      </c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173"/>
      <c r="G25" s="173"/>
      <c r="H25" s="26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t="12" hidden="1" customHeight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Nybrovejens Vandværk a.m.b.a.</v>
      </c>
      <c r="B1" s="56"/>
      <c r="C1" s="56"/>
      <c r="D1" s="176"/>
      <c r="E1" s="56"/>
    </row>
    <row r="2" spans="1:5" x14ac:dyDescent="0.25">
      <c r="A2" s="220" t="str">
        <f>'1. Forside'!A2</f>
        <v>V140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32490</v>
      </c>
      <c r="D7" s="181" t="s">
        <v>0</v>
      </c>
      <c r="E7" s="56"/>
    </row>
    <row r="8" spans="1:5" x14ac:dyDescent="0.25">
      <c r="A8" s="56"/>
      <c r="B8" s="206" t="s">
        <v>204</v>
      </c>
      <c r="C8" s="51">
        <v>15000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47490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2086191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2086191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15000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16000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31000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2026041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2022581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3460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2015-08-25T12:34:16Z</dcterms:modified>
</cp:coreProperties>
</file>