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F19" i="7"/>
  <c r="C9" i="12" l="1"/>
  <c r="C11" i="12" s="1"/>
  <c r="C31" i="8" s="1"/>
  <c r="E31" i="8" s="1"/>
  <c r="F8" i="2" l="1"/>
  <c r="F8" i="7"/>
  <c r="F20" i="7" s="1"/>
  <c r="F20" i="2" l="1"/>
  <c r="C9" i="10" s="1"/>
  <c r="C15" i="11" l="1"/>
  <c r="C28" i="8" s="1"/>
  <c r="C14" i="4"/>
  <c r="C26" i="8" s="1"/>
  <c r="C26" i="3"/>
  <c r="C24" i="8" s="1"/>
  <c r="F22" i="7"/>
  <c r="C18" i="8" s="1"/>
  <c r="C20" i="3"/>
  <c r="C23" i="8" s="1"/>
  <c r="C9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<sst xmlns="http://schemas.openxmlformats.org/spreadsheetml/2006/main" count="438" uniqueCount="199">
  <si>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</si>
  <si>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</si>
  <si>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</si>
  <si>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</si>
  <si>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</si>
  <si>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</si>
  <si>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</si>
  <si>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</si>
  <si>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</si>
  <si>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</si>
  <si>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</si>
  <si>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</si>
  <si>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</si>
  <si>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</si>
  <si>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</si>
  <si>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</si>
  <si>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</si>
  <si>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</si>
  <si>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</si>
  <si>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</si>
  <si>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</si>
  <si>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</si>
  <si>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</si>
  <si>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</si>
  <si>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</si>
  <si>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</si>
  <si>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</si>
  <si>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</si>
  <si>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</si>
  <si>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</si>
  <si>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</si>
  <si>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</si>
  <si>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</si>
  <si>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</si>
  <si>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</si>
  <si>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</si>
  <si>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</si>
  <si>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</si>
  <si>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</si>
  <si>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</si>
  <si>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</si>
  <si>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</si>
  <si>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</si>
  <si>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</si>
  <si>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</si>
  <si>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</si>
  <si>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</si>
  <si>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</si>
  <si>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</si>
  <si>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</si>
  <si>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</si>
  <si>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</si>
  <si>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</si>
  <si>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</si>
  <si>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</si>
  <si>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</si>
  <si>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</si>
  <si>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</si>
  <si>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</si>
  <si>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</si>
  <si>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</si>
  <si>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</si>
  <si>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</si>
  <si>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</si>
  <si>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</si>
  <si>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</si>
  <si>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</si>
  <si>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</si>
  <si>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</si>
  <si>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</si>
  <si>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</si>
  <si>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</si>
  <si>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</si>
  <si>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</si>
  <si>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</si>
  <si>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</si>
  <si>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</si>
  <si>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</si>
  <si>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</si>
  <si>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</si>
  <si>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</si>
  <si>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</si>
  <si>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</si>
  <si>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</si>
  <si>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</si>
  <si>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</si>
  <si>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</si>
  <si>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</si>
  <si>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</si>
  <si>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</si>
  <si>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</si>
  <si>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</si>
  <si>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</si>
  <si>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</si>
  <si>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</si>
  <si>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</si>
  <si>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</si>
  <si>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</si>
  <si>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</si>
  <si>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</si>
  <si>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</si>
  <si>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</si>
  <si>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</si>
  <si>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</si>
  <si>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</si>
  <si>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</si>
  <si>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</si>
  <si>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</si>
  <si>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</si>
  <si>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</si>
  <si>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</si>
  <si>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</si>
  <si>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</si>
  <si>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</si>
  <si>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</si>
  <si>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</si>
  <si>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</si>
  <si>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</si>
  <si>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</si>
  <si>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</si>
  <si>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</si>
  <si>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</si>
  <si>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</si>
  <si>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</si>
  <si>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</si>
  <si>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</si>
  <si>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</si>
  <si>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</si>
  <si>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</si>
  <si>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</si>
  <si>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</si>
  <si>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</si>
  <si>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</si>
  <si>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</si>
  <si>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</si>
  <si>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</si>
  <si>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</si>
  <si>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</si>
  <si>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</si>
  <si>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</si>
  <si>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</si>
  <si>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</si>
  <si>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</si>
  <si>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</si>
  <si>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</si>
  <si>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</si>
  <si>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</si>
  <si>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</si>
  <si>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</si>
  <si>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</si>
  <si>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</si>
  <si>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</si>
  <si>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</si>
  <si>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</si>
  <si>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</si>
  <si>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</si>
  <si>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</si>
  <si>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</si>
  <si>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</si>
  <si>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</si>
  <si>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</si>
  <si>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</si>
  <si>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</si>
  <si>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</si>
  <si>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</si>
  <si>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</si>
  <si>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</si>
  <si>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</si>
  <si>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</si>
  <si>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</si>
  <si>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</si>
  <si>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</si>
  <si>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</si>
  <si>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</si>
  <si>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</si>
  <si>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</si>
  <si>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</si>
  <si>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</si>
  <si>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</si>
  <si>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</si>
  <si>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</si>
  <si>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</si>
  <si>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</si>
  <si>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</si>
  <si>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2014</t>
  </si>
  <si>
    <t>75</t>
  </si>
  <si>
    <t xml:space="preserve">Afregningsmålere, mekaniske </t>
  </si>
  <si>
    <t>8</t>
  </si>
  <si>
    <t>Ventiler på ledningsnet ≤ Ø50 mm</t>
  </si>
  <si>
    <t>Værksted</t>
  </si>
  <si>
    <t>Boring (inkl. etablering, forerør, filter og prøvepumpning)</t>
  </si>
  <si>
    <t>30</t>
  </si>
  <si>
    <t>Støbejernsledninger Ø 50mm &lt; Ledningsnet ≤ Ø110 mm</t>
  </si>
  <si>
    <t>100</t>
  </si>
  <si>
    <t>2015</t>
  </si>
  <si>
    <t>2016</t>
  </si>
  <si>
    <t>Ejendomsskatter</t>
  </si>
  <si>
    <t>Nyhuse Vandværk a.m.b.a.</t>
  </si>
  <si>
    <t>V141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</si>
</sst>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Nyhuse Vandværk a.m.b.a.</v>
      </c>
      <c r="B1" s="56"/>
      <c r="C1" s="56"/>
      <c r="D1" s="56"/>
      <c r="E1" s="56"/>
    </row>
    <row r="2" spans="1:5" x14ac:dyDescent="0.25">
      <c r="A2" s="220" t="str">
        <f>'1. Forside'!A2</f>
        <v>V141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Nyhuse Vandværk a.m.b.a.</v>
      </c>
      <c r="B1" s="26"/>
      <c r="C1" s="26"/>
      <c r="D1" s="26"/>
      <c r="E1" s="26"/>
    </row>
    <row r="2" spans="1:5" x14ac:dyDescent="0.25">
      <c r="A2" s="221" t="str">
        <f>'1. Forside'!A2</f>
        <v>V141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6640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21640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Nyhuse Vandværk a.m.b.a.</v>
      </c>
      <c r="B1" s="26"/>
      <c r="C1" s="26"/>
      <c r="D1" s="26"/>
      <c r="E1" s="26"/>
    </row>
    <row r="2" spans="1:5" x14ac:dyDescent="0.25">
      <c r="A2" s="221" t="str">
        <f>'1. Forside'!A2</f>
        <v>V141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-3243964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-1596147.7566137565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-1647816.2433862435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-329563.24867724872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Nyhuse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3836879.9956021667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627187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48325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86651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85783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847946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-837214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-837214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10732</v>
      </c>
      <c r="D27" s="79" t="s">
        <v>0</v>
      </c>
      <c r="E27" s="10">
        <f>IF(C27&lt;0,0,-C27)</f>
        <v>-10732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3937743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3937743</v>
      </c>
      <c r="D36" s="79" t="s">
        <v>0</v>
      </c>
      <c r="E36" s="10">
        <f>-C36</f>
        <v>-3937743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-111595.00439783325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Nyhuse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75124</v>
      </c>
      <c r="D7" s="222" t="s">
        <v>0</v>
      </c>
      <c r="E7" s="223">
        <v>0</v>
      </c>
      <c r="F7" s="222" t="s">
        <v>0</v>
      </c>
      <c r="G7" s="223">
        <v>156535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75124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75124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156535</v>
      </c>
      <c r="H11" s="226" t="s">
        <v>0</v>
      </c>
      <c r="I11" s="55">
        <f>G11+I7-I8-I9</f>
        <v>156535</v>
      </c>
      <c r="J11" s="226" t="s">
        <v>0</v>
      </c>
      <c r="K11" s="55">
        <f>K7-K8-K9+K10+I11</f>
        <v>156535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Nyhuse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1771035.4599037135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-6729.9347476341118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-88552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1675753.5251560793</v>
      </c>
      <c r="D13" s="79" t="s">
        <v>0</v>
      </c>
      <c r="E13" s="6">
        <f>C13</f>
        <v>1675753.5251560793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627186.64901809965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investeringer'!F22</f>
        <v>141021.22499999998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1028.3899999999994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investeringer'!F22</f>
        <v>79113.333333333328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848349.59735143301</v>
      </c>
      <c r="D19" s="79" t="s">
        <v>0</v>
      </c>
      <c r="E19" s="8">
        <f>C19</f>
        <v>848349.59735143301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1518000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43525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261181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21640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1933346</v>
      </c>
      <c r="D29" s="79" t="s">
        <v>0</v>
      </c>
      <c r="E29" s="6">
        <f>C29</f>
        <v>1933346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-329563.24867724872</v>
      </c>
      <c r="D31" s="79" t="s">
        <v>0</v>
      </c>
      <c r="E31" s="10">
        <f>C31</f>
        <v>-329563.24867724872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-111595.00439783325</v>
      </c>
      <c r="D33" s="79" t="s">
        <v>0</v>
      </c>
      <c r="E33" s="12">
        <f>C33</f>
        <v>-111595.00439783325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4016290.8694324307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293410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13.688323061355886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8.5146752647572708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Nyhuse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1771035.4599037135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1771035.4599037135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1771035.4599037135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-6729.9347476341118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Nyhuse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924303.40652374807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1764305.5251560793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1771035.4599037135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581076.73439440841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88552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Nyhuse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27145615.938029829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627186.64901809965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627186.64901809965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Nyhuse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18132</v>
      </c>
      <c r="F8" s="34">
        <f t="shared" ref="F8" si="0">E8/D8</f>
        <v>241.76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184</v>
      </c>
      <c r="D9" s="31" t="s">
        <v>185</v>
      </c>
      <c r="E9" s="32">
        <v>38756</v>
      </c>
      <c r="F9" s="34">
        <f t="shared" ref="F9:F19" si="1">E9/D9</f>
        <v>516.74666666666667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184</v>
      </c>
      <c r="D10" s="31" t="s">
        <v>185</v>
      </c>
      <c r="E10" s="32">
        <v>22250</v>
      </c>
      <c r="F10" s="34">
        <f t="shared" si="1"/>
        <v>296.66666666666669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 t="s">
        <v>184</v>
      </c>
      <c r="D11" s="31" t="s">
        <v>185</v>
      </c>
      <c r="E11" s="32">
        <v>24524</v>
      </c>
      <c r="F11" s="34">
        <f t="shared" si="1"/>
        <v>326.98666666666668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184</v>
      </c>
      <c r="D12" s="31" t="s">
        <v>185</v>
      </c>
      <c r="E12" s="32">
        <v>52344</v>
      </c>
      <c r="F12" s="34">
        <f t="shared" si="1"/>
        <v>697.92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184</v>
      </c>
      <c r="D13" s="31" t="s">
        <v>187</v>
      </c>
      <c r="E13" s="32">
        <v>211725</v>
      </c>
      <c r="F13" s="34">
        <f t="shared" si="1"/>
        <v>26465.625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 t="s">
        <v>184</v>
      </c>
      <c r="D14" s="31" t="s">
        <v>185</v>
      </c>
      <c r="E14" s="32">
        <v>3818</v>
      </c>
      <c r="F14" s="34">
        <f t="shared" si="1"/>
        <v>50.906666666666666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 t="s">
        <v>184</v>
      </c>
      <c r="D15" s="31" t="s">
        <v>185</v>
      </c>
      <c r="E15" s="32">
        <v>14573</v>
      </c>
      <c r="F15" s="34">
        <f t="shared" si="1"/>
        <v>194.30666666666667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 t="s">
        <v>184</v>
      </c>
      <c r="D16" s="31" t="s">
        <v>185</v>
      </c>
      <c r="E16" s="32">
        <v>14864</v>
      </c>
      <c r="F16" s="34">
        <f t="shared" si="1"/>
        <v>198.18666666666667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 t="s">
        <v>184</v>
      </c>
      <c r="D17" s="31" t="s">
        <v>185</v>
      </c>
      <c r="E17" s="32">
        <v>181413</v>
      </c>
      <c r="F17" s="34">
        <f t="shared" si="1"/>
        <v>2418.84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 t="s">
        <v>184</v>
      </c>
      <c r="D18" s="31" t="s">
        <v>191</v>
      </c>
      <c r="E18" s="32">
        <v>250540</v>
      </c>
      <c r="F18" s="34">
        <f t="shared" si="1"/>
        <v>8351.3333333333339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 t="s">
        <v>184</v>
      </c>
      <c r="D19" s="31" t="s">
        <v>193</v>
      </c>
      <c r="E19" s="32">
        <v>4275</v>
      </c>
      <c r="F19" s="34">
        <f t="shared" si="1"/>
        <v>42.75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39802.028333333335</v>
      </c>
      <c r="G20" s="37" t="s">
        <v>0</v>
      </c>
      <c r="H20" s="26"/>
    </row>
    <row r="21" spans="1:8" s="148" customFormat="1" x14ac:dyDescent="0.25">
      <c r="A21" s="26"/>
      <c r="B21" s="107" t="s">
        <v>133</v>
      </c>
      <c r="C21" s="159"/>
      <c r="D21" s="159"/>
      <c r="E21" s="159"/>
      <c r="F21" s="66">
        <v>101219.19666666666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141021.22499999998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Nyhuse Vandværk a.m.b.a.</v>
      </c>
      <c r="B1" s="162"/>
      <c r="C1" s="162"/>
      <c r="D1" s="162"/>
      <c r="E1" s="162"/>
    </row>
    <row r="2" spans="1:5" x14ac:dyDescent="0.25">
      <c r="A2" s="1" t="str">
        <f>'1. Forside'!A2</f>
        <v>V141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37959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40616.666666666672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investeringer'!F20</f>
        <v>39802.028333333335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1028.3899999999994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Nyhuse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194</v>
      </c>
      <c r="D8" s="31" t="s">
        <v>185</v>
      </c>
      <c r="E8" s="32">
        <v>175000</v>
      </c>
      <c r="F8" s="45">
        <f>E8/D8</f>
        <v>2333.3333333333335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194</v>
      </c>
      <c r="D9" s="31" t="s">
        <v>187</v>
      </c>
      <c r="E9" s="32">
        <v>210000</v>
      </c>
      <c r="F9" s="45">
        <f t="shared" ref="F9:F18" si="0">E9/D9</f>
        <v>26250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194</v>
      </c>
      <c r="D10" s="31" t="s">
        <v>185</v>
      </c>
      <c r="E10" s="32">
        <v>15000</v>
      </c>
      <c r="F10" s="45">
        <f t="shared" si="0"/>
        <v>200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194</v>
      </c>
      <c r="D11" s="31" t="s">
        <v>185</v>
      </c>
      <c r="E11" s="32">
        <v>180000</v>
      </c>
      <c r="F11" s="45">
        <f t="shared" si="0"/>
        <v>2400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194</v>
      </c>
      <c r="D12" s="31" t="s">
        <v>191</v>
      </c>
      <c r="E12" s="32">
        <v>250000</v>
      </c>
      <c r="F12" s="45">
        <f t="shared" si="0"/>
        <v>8333.3333333333339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194</v>
      </c>
      <c r="D13" s="31" t="s">
        <v>193</v>
      </c>
      <c r="E13" s="32">
        <v>4000</v>
      </c>
      <c r="F13" s="45">
        <f t="shared" si="0"/>
        <v>40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 t="s">
        <v>195</v>
      </c>
      <c r="D14" s="31" t="s">
        <v>185</v>
      </c>
      <c r="E14" s="32">
        <v>175000</v>
      </c>
      <c r="F14" s="45">
        <f t="shared" si="0"/>
        <v>2333.3333333333335</v>
      </c>
      <c r="G14" s="35" t="s">
        <v>0</v>
      </c>
      <c r="H14" s="26"/>
    </row>
    <row r="15" spans="1:8" s="148" customFormat="1" x14ac:dyDescent="0.25">
      <c r="A15" s="26"/>
      <c r="B15" s="29" t="s">
        <v>186</v>
      </c>
      <c r="C15" s="30" t="s">
        <v>195</v>
      </c>
      <c r="D15" s="31" t="s">
        <v>187</v>
      </c>
      <c r="E15" s="32">
        <v>210000</v>
      </c>
      <c r="F15" s="45">
        <f t="shared" si="0"/>
        <v>26250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 t="s">
        <v>195</v>
      </c>
      <c r="D16" s="31" t="s">
        <v>185</v>
      </c>
      <c r="E16" s="32">
        <v>15000</v>
      </c>
      <c r="F16" s="45">
        <f t="shared" si="0"/>
        <v>200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 t="s">
        <v>195</v>
      </c>
      <c r="D17" s="31" t="s">
        <v>185</v>
      </c>
      <c r="E17" s="32">
        <v>180000</v>
      </c>
      <c r="F17" s="45">
        <f t="shared" si="0"/>
        <v>2400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 t="s">
        <v>195</v>
      </c>
      <c r="D18" s="31" t="s">
        <v>191</v>
      </c>
      <c r="E18" s="32">
        <v>250000</v>
      </c>
      <c r="F18" s="45">
        <f t="shared" si="0"/>
        <v>8333.3333333333339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 t="s">
        <v>195</v>
      </c>
      <c r="D19" s="31" t="s">
        <v>193</v>
      </c>
      <c r="E19" s="32">
        <v>4000</v>
      </c>
      <c r="F19" s="45">
        <f t="shared" ref="F19" si="1">E19/D19</f>
        <v>40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39556.666666666664</v>
      </c>
      <c r="G20" s="47" t="s">
        <v>0</v>
      </c>
      <c r="H20" s="26"/>
    </row>
    <row r="21" spans="1:8" s="148" customFormat="1" x14ac:dyDescent="0.25">
      <c r="A21" s="26"/>
      <c r="B21" s="107" t="s">
        <v>131</v>
      </c>
      <c r="C21" s="168"/>
      <c r="D21" s="169"/>
      <c r="E21" s="170"/>
      <c r="F21" s="46">
        <f>SUMIF(C8:C19,"2016",F8:F19)</f>
        <v>39556.666666666664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79113.333333333328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Nyhuse Vandværk a.m.b.a.</v>
      </c>
      <c r="B1" s="56"/>
      <c r="C1" s="56"/>
      <c r="D1" s="176"/>
      <c r="E1" s="56"/>
    </row>
    <row r="2" spans="1:5" x14ac:dyDescent="0.25">
      <c r="A2" s="220" t="str">
        <f>'1. Forside'!A2</f>
        <v>V141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196</v>
      </c>
      <c r="C8" s="51">
        <v>16000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49000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1518000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1518000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13525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43525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1871706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1610525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261181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2015-08-25T12:35:38Z</dcterms:modified>
</cp:coreProperties>
</file>