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3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15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7" i="7" l="1"/>
  <c r="C9" i="12" l="1"/>
  <c r="C11" i="12" s="1"/>
  <c r="C31" i="8" s="1"/>
  <c r="E31" i="8" s="1"/>
  <c r="F8" i="2" l="1"/>
  <c r="F8" i="7"/>
  <c r="F26" i="7" s="1"/>
  <c r="F30" i="2" l="1"/>
  <c r="C9" i="10" s="1"/>
  <c r="C15" i="11" l="1"/>
  <c r="C28" i="8" s="1"/>
  <c r="C19" i="4"/>
  <c r="C26" i="8" s="1"/>
  <c r="C27" i="3"/>
  <c r="C24" i="8" s="1"/>
  <c r="F28" i="7"/>
  <c r="C18" i="8" s="1"/>
  <c r="C21" i="3"/>
  <c r="C23" i="8" s="1"/>
  <c r="C10" i="3"/>
  <c r="C21" i="8" s="1"/>
  <c r="C10" i="10"/>
  <c r="C17" i="8" s="1"/>
  <c r="F3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<sst xmlns="http://schemas.openxmlformats.org/spreadsheetml/2006/main" count="479" uniqueCount="224">
  <si>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</si>
  <si>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</si>
  <si>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</si>
  <si>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</si>
  <si>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</si>
  <si>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</si>
  <si>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</si>
  <si>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</si>
  <si>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</si>
  <si>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</si>
  <si>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</si>
  <si>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</si>
  <si>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</si>
  <si>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</si>
  <si>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</si>
  <si>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</si>
  <si>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</si>
  <si>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</si>
  <si>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</si>
  <si>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</si>
  <si>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</si>
  <si>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</si>
  <si>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</si>
  <si>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</si>
  <si>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</si>
  <si>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</si>
  <si>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</si>
  <si>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</si>
  <si>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</si>
  <si>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</si>
  <si>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</si>
  <si>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</si>
  <si>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</si>
  <si>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</si>
  <si>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</si>
  <si>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</si>
  <si>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</si>
  <si>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</si>
  <si>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</si>
  <si>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</si>
  <si>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</si>
  <si>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</si>
  <si>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</si>
  <si>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</si>
  <si>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</si>
  <si>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</si>
  <si>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</si>
  <si>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</si>
  <si>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</si>
  <si>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</si>
  <si>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</si>
  <si>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</si>
  <si>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</si>
  <si>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</si>
  <si>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</si>
  <si>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</si>
  <si>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</si>
  <si>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</si>
  <si>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</si>
  <si>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</si>
  <si>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</si>
  <si>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</si>
  <si>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</si>
  <si>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</si>
  <si>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</si>
  <si>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</si>
  <si>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</si>
  <si>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</si>
  <si>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</si>
  <si>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</si>
  <si>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</si>
  <si>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</si>
  <si>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</si>
  <si>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</si>
  <si>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</si>
  <si>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</si>
  <si>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</si>
  <si>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</si>
  <si>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</si>
  <si>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</si>
  <si>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</si>
  <si>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</si>
  <si>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</si>
  <si>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</si>
  <si>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</si>
  <si>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</si>
  <si>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</si>
  <si>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</si>
  <si>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</si>
  <si>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</si>
  <si>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</si>
  <si>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</si>
  <si>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</si>
  <si>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</si>
  <si>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</si>
  <si>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</si>
  <si>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</si>
  <si>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</si>
  <si>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</si>
  <si>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</si>
  <si>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</si>
  <si>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</si>
  <si>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</si>
  <si>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</si>
  <si>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</si>
  <si>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</si>
  <si>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</si>
  <si>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</si>
  <si>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</si>
  <si>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</si>
  <si>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</si>
  <si>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</si>
  <si>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</si>
  <si>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</si>
  <si>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</si>
  <si>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</si>
  <si>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</si>
  <si>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</si>
  <si>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</si>
  <si>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</si>
  <si>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</si>
  <si>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</si>
  <si>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</si>
  <si>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</si>
  <si>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</si>
  <si>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</si>
  <si>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</si>
  <si>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</si>
  <si>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</si>
  <si>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</si>
  <si>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</si>
  <si>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</si>
  <si>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</si>
  <si>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</si>
  <si>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</si>
  <si>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</si>
  <si>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</si>
  <si>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</si>
  <si>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</si>
  <si>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</si>
  <si>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</si>
  <si>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</si>
  <si>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</si>
  <si>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</si>
  <si>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</si>
  <si>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</si>
  <si>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</si>
  <si>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</si>
  <si>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</si>
  <si>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</si>
  <si>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</si>
  <si>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</si>
  <si>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</si>
  <si>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</si>
  <si>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</si>
  <si>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</si>
  <si>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</si>
  <si>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</si>
  <si>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</si>
  <si>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</si>
  <si>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</si>
  <si>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</si>
  <si>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</si>
  <si>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</si>
  <si>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</si>
  <si>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</si>
  <si>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</si>
  <si>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</si>
  <si>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</si>
  <si>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</si>
  <si>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</si>
  <si>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</si>
  <si>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</si>
  <si>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</si>
  <si>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</si>
  <si>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</si>
  <si>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</si>
  <si>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</si>
  <si>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</si>
  <si>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</si>
  <si>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SRO-anlæg, vandværk</t>
  </si>
  <si>
    <t>2014</t>
  </si>
  <si>
    <t>10</t>
  </si>
  <si>
    <t>Hegn</t>
  </si>
  <si>
    <t>15</t>
  </si>
  <si>
    <t xml:space="preserve">Erstatninger (OBS ingen øst-tillæg eller øvrige tillæg) </t>
  </si>
  <si>
    <t>30</t>
  </si>
  <si>
    <t>Råvandsstation komplet montering og boringshus/tørbrønd</t>
  </si>
  <si>
    <t>Pumpestation (inkl. evt. hydrofor)/trykforøger, Konstruktioner</t>
  </si>
  <si>
    <t>50</t>
  </si>
  <si>
    <t>Etageareal vandbehandlingsbygning</t>
  </si>
  <si>
    <t>75</t>
  </si>
  <si>
    <t>Pumpe inkl. stigrør og forerørsforsejlinger mv.</t>
  </si>
  <si>
    <t>Beluftningsanlæg, iltningstrappe, Kontruktioner</t>
  </si>
  <si>
    <t>Ø 50mm &lt; Ledningsnet ≤ Ø110 mm</t>
  </si>
  <si>
    <t>Ledningsnet ≤ Ø50 mm</t>
  </si>
  <si>
    <t>Ventiler på ledningsnet ≤ Ø50 mm</t>
  </si>
  <si>
    <t>Afregningsmålere, elektroniske ≤ Ø 110mm (Qn 10)</t>
  </si>
  <si>
    <t>Elanlæg - vandværk</t>
  </si>
  <si>
    <t>25</t>
  </si>
  <si>
    <t>Udpumpningsanlæg, rentvandspumper på vandværk</t>
  </si>
  <si>
    <t>Arbejdsplads</t>
  </si>
  <si>
    <t>5</t>
  </si>
  <si>
    <t>Køretøjer, entreprenørmaskiner</t>
  </si>
  <si>
    <t>SRO-brønd/kvarterbrønd/sektionsbrønd, Konstruktioner</t>
  </si>
  <si>
    <t>Boring (inkl. etablering, forerør, filter og prøvepumpning)</t>
  </si>
  <si>
    <t>Elanlæg</t>
  </si>
  <si>
    <t>Instrumenter (flowmåler+tryk transducer+alarmer)</t>
  </si>
  <si>
    <t>Ø110 mm &lt; Ledningsnet ≤ Ø 250 mm</t>
  </si>
  <si>
    <t>SRO anlæg</t>
  </si>
  <si>
    <t>Ejendomsskatter</t>
  </si>
  <si>
    <t>SMS-tjeneste</t>
  </si>
  <si>
    <t>Dokumenteret Drikkevandssikkerhed</t>
  </si>
  <si>
    <t>Fjernaflæsning af målere</t>
  </si>
  <si>
    <t>Grundvandsbeskyttelse, Beskyttelseszone omkring boringer</t>
  </si>
  <si>
    <t>Grundvandsbeskyttelse/skovrejsning</t>
  </si>
  <si>
    <t>Online overvågning af vandkvalitet</t>
  </si>
  <si>
    <t xml:space="preserve">Selskabsskatter </t>
  </si>
  <si>
    <t xml:space="preserve">kr. </t>
  </si>
  <si>
    <t>Tillæg for afgift for ledningsført vand i 2016</t>
  </si>
  <si>
    <t>Afgift for ledningsført vand</t>
  </si>
  <si>
    <t>Odder Vandværk a.m.b.a.</t>
  </si>
  <si>
    <t>V144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</si>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</sst>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Odder Vandværk a.m.b.a.</v>
      </c>
      <c r="B1" s="56"/>
      <c r="C1" s="56"/>
      <c r="D1" s="56"/>
      <c r="E1" s="56"/>
    </row>
    <row r="2" spans="1:5" x14ac:dyDescent="0.25">
      <c r="A2" s="220" t="str">
        <f>'1. Forside'!A2</f>
        <v>V144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211</v>
      </c>
      <c r="C7" s="51">
        <v>25000</v>
      </c>
      <c r="D7" s="190" t="s">
        <v>0</v>
      </c>
      <c r="E7" s="56"/>
    </row>
    <row r="8" spans="1:5" x14ac:dyDescent="0.25">
      <c r="A8" s="56"/>
      <c r="B8" s="212" t="s">
        <v>215</v>
      </c>
      <c r="C8" s="51">
        <v>490000</v>
      </c>
      <c r="D8" s="190" t="s">
        <v>0</v>
      </c>
      <c r="E8" s="56"/>
    </row>
    <row r="9" spans="1:5" x14ac:dyDescent="0.25">
      <c r="A9" s="56"/>
      <c r="B9" s="212" t="s">
        <v>212</v>
      </c>
      <c r="C9" s="51">
        <v>20000</v>
      </c>
      <c r="D9" s="190" t="s">
        <v>0</v>
      </c>
      <c r="E9" s="56"/>
    </row>
    <row r="10" spans="1:5" x14ac:dyDescent="0.25">
      <c r="A10" s="56"/>
      <c r="B10" s="212" t="s">
        <v>214</v>
      </c>
      <c r="C10" s="51">
        <v>3520</v>
      </c>
      <c r="D10" s="190" t="s">
        <v>0</v>
      </c>
      <c r="E10" s="56"/>
    </row>
    <row r="11" spans="1:5" x14ac:dyDescent="0.25">
      <c r="A11" s="56"/>
      <c r="B11" s="212" t="s">
        <v>213</v>
      </c>
      <c r="C11" s="51">
        <v>100000</v>
      </c>
      <c r="D11" s="190" t="s">
        <v>0</v>
      </c>
      <c r="E11" s="56"/>
    </row>
    <row r="12" spans="1:5" x14ac:dyDescent="0.25">
      <c r="A12" s="56"/>
      <c r="B12" s="212" t="s">
        <v>216</v>
      </c>
      <c r="C12" s="51">
        <v>12000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650520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432076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1172032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-739956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x14ac:dyDescent="0.25">
      <c r="B23" s="194"/>
      <c r="E23" s="195"/>
    </row>
    <row r="24" spans="1:5" ht="15.75" hidden="1" x14ac:dyDescent="0.25">
      <c r="B24" s="195"/>
      <c r="C24" s="195"/>
    </row>
    <row r="25" spans="1:5" ht="15.75" hidden="1" x14ac:dyDescent="0.25">
      <c r="B25" s="195"/>
      <c r="E25" s="195"/>
    </row>
    <row r="26" spans="1:5" ht="15.75" hidden="1" x14ac:dyDescent="0.25">
      <c r="B26" s="195"/>
      <c r="D26" s="195"/>
    </row>
    <row r="27" spans="1:5" ht="15.75" hidden="1" x14ac:dyDescent="0.25">
      <c r="B27" s="195"/>
      <c r="C27" s="195"/>
    </row>
    <row r="28" spans="1:5" ht="15.75" hidden="1" x14ac:dyDescent="0.25">
      <c r="B28" s="195"/>
      <c r="C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Odder Vandværk a.m.b.a.</v>
      </c>
      <c r="B1" s="26"/>
      <c r="C1" s="26"/>
      <c r="D1" s="26"/>
      <c r="E1" s="26"/>
    </row>
    <row r="2" spans="1:5" x14ac:dyDescent="0.25">
      <c r="A2" s="221" t="str">
        <f>'1. Forside'!A2</f>
        <v>V144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70000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69000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-141746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-391746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Odder Vandværk a.m.b.a.</v>
      </c>
      <c r="B1" s="26"/>
      <c r="C1" s="26"/>
      <c r="D1" s="26"/>
      <c r="E1" s="26"/>
    </row>
    <row r="2" spans="1:5" x14ac:dyDescent="0.25">
      <c r="A2" s="221" t="str">
        <f>'1. Forside'!A2</f>
        <v>V144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-16769039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-8280898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-8488141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-1697628.2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Odder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14884699.433591841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4685537.3034039838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88231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3552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454668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5231988.3034039838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485918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485918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2451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-3325457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-2394901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-5720358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-0.69659601617604494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15592716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15592716</v>
      </c>
      <c r="D36" s="79" t="s">
        <v>0</v>
      </c>
      <c r="E36" s="10">
        <f>-C36</f>
        <v>-15592716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-708016.56640815921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Odder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2451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2451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Odder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4644364.384171037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-17648.584659849941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-56661.245486886655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4570054.5540243005</v>
      </c>
      <c r="D13" s="79" t="s">
        <v>0</v>
      </c>
      <c r="E13" s="6">
        <f>C13</f>
        <v>4570054.5540243005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4274253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223</v>
      </c>
      <c r="C16" s="14">
        <f>'6. Gennemførte investeringer'!F32</f>
        <v>826707.01666666672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1052340.0066666668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investeringer'!F28</f>
        <v>198753.33333333331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6352053.3566666665</v>
      </c>
      <c r="D19" s="79" t="s">
        <v>0</v>
      </c>
      <c r="E19" s="8">
        <f>C19</f>
        <v>6352053.3566666665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636000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5224000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78000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2181132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650520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-739956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69000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-391746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7706950</v>
      </c>
      <c r="D29" s="79" t="s">
        <v>0</v>
      </c>
      <c r="E29" s="6">
        <f>C29</f>
        <v>7706950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-1697628.2</v>
      </c>
      <c r="D31" s="79" t="s">
        <v>0</v>
      </c>
      <c r="E31" s="10">
        <f>C31</f>
        <v>-1697628.2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-708016.56640815921</v>
      </c>
      <c r="D33" s="79" t="s">
        <v>0</v>
      </c>
      <c r="E33" s="12">
        <f>C33</f>
        <v>-708016.56640815921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16223413.144282809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901998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17.986085494959866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12.19449837392412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Odder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4644364.384171037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4644364.384171037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4644364.384171037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-17648.584659849941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Odder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3705738.3421300706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4626715.7995111868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4644364.384171037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226644.98194754662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56661.245486886655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Odder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195059844.29325137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4274253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4274253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Odder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18803</v>
      </c>
      <c r="F8" s="34">
        <f t="shared" ref="F8" si="0">E8/D8</f>
        <v>1880.3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133300</v>
      </c>
      <c r="F9" s="34">
        <f t="shared" ref="F9:F29" si="1">E9/D9</f>
        <v>8886.6666666666661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146190</v>
      </c>
      <c r="F10" s="34">
        <f t="shared" si="1"/>
        <v>4873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186</v>
      </c>
      <c r="E11" s="32">
        <v>489720</v>
      </c>
      <c r="F11" s="34">
        <f t="shared" si="1"/>
        <v>16324</v>
      </c>
      <c r="G11" s="35" t="s">
        <v>0</v>
      </c>
      <c r="H11" s="26"/>
    </row>
    <row r="12" spans="1:8" s="148" customFormat="1" x14ac:dyDescent="0.25">
      <c r="A12" s="26"/>
      <c r="B12" s="29" t="s">
        <v>180</v>
      </c>
      <c r="C12" s="30" t="s">
        <v>181</v>
      </c>
      <c r="D12" s="31" t="s">
        <v>182</v>
      </c>
      <c r="E12" s="32">
        <v>1362376</v>
      </c>
      <c r="F12" s="34">
        <f t="shared" si="1"/>
        <v>136237.6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181</v>
      </c>
      <c r="D13" s="31" t="s">
        <v>189</v>
      </c>
      <c r="E13" s="32">
        <v>6793594</v>
      </c>
      <c r="F13" s="34">
        <f t="shared" si="1"/>
        <v>135871.88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181</v>
      </c>
      <c r="D14" s="31" t="s">
        <v>191</v>
      </c>
      <c r="E14" s="32">
        <v>6014473</v>
      </c>
      <c r="F14" s="34">
        <f t="shared" si="1"/>
        <v>80192.973333333328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181</v>
      </c>
      <c r="D15" s="31" t="s">
        <v>191</v>
      </c>
      <c r="E15" s="32">
        <v>501168</v>
      </c>
      <c r="F15" s="34">
        <f t="shared" si="1"/>
        <v>6682.24</v>
      </c>
      <c r="G15" s="35" t="s">
        <v>0</v>
      </c>
      <c r="H15" s="26"/>
    </row>
    <row r="16" spans="1:8" s="148" customFormat="1" x14ac:dyDescent="0.25">
      <c r="A16" s="26"/>
      <c r="B16" s="29" t="s">
        <v>190</v>
      </c>
      <c r="C16" s="30" t="s">
        <v>181</v>
      </c>
      <c r="D16" s="31" t="s">
        <v>191</v>
      </c>
      <c r="E16" s="32">
        <v>1410000</v>
      </c>
      <c r="F16" s="34">
        <f t="shared" si="1"/>
        <v>18800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 t="s">
        <v>181</v>
      </c>
      <c r="D17" s="31" t="s">
        <v>184</v>
      </c>
      <c r="E17" s="32">
        <v>41476</v>
      </c>
      <c r="F17" s="34">
        <f t="shared" si="1"/>
        <v>2765.0666666666666</v>
      </c>
      <c r="G17" s="35" t="s">
        <v>0</v>
      </c>
      <c r="H17" s="26"/>
    </row>
    <row r="18" spans="1:8" s="148" customFormat="1" x14ac:dyDescent="0.25">
      <c r="A18" s="26"/>
      <c r="B18" s="29" t="s">
        <v>193</v>
      </c>
      <c r="C18" s="30" t="s">
        <v>181</v>
      </c>
      <c r="D18" s="31" t="s">
        <v>189</v>
      </c>
      <c r="E18" s="32">
        <v>90385</v>
      </c>
      <c r="F18" s="34">
        <f t="shared" si="1"/>
        <v>1807.7</v>
      </c>
      <c r="G18" s="35" t="s">
        <v>0</v>
      </c>
      <c r="H18" s="26"/>
    </row>
    <row r="19" spans="1:8" s="148" customFormat="1" x14ac:dyDescent="0.25">
      <c r="A19" s="26"/>
      <c r="B19" s="29" t="s">
        <v>194</v>
      </c>
      <c r="C19" s="30" t="s">
        <v>181</v>
      </c>
      <c r="D19" s="31" t="s">
        <v>191</v>
      </c>
      <c r="E19" s="32">
        <v>565727</v>
      </c>
      <c r="F19" s="34">
        <f t="shared" si="1"/>
        <v>7543.0266666666666</v>
      </c>
      <c r="G19" s="35" t="s">
        <v>0</v>
      </c>
      <c r="H19" s="26"/>
    </row>
    <row r="20" spans="1:8" s="148" customFormat="1" x14ac:dyDescent="0.25">
      <c r="A20" s="26"/>
      <c r="B20" s="29" t="s">
        <v>190</v>
      </c>
      <c r="C20" s="30" t="s">
        <v>181</v>
      </c>
      <c r="D20" s="31" t="s">
        <v>191</v>
      </c>
      <c r="E20" s="32">
        <v>182115</v>
      </c>
      <c r="F20" s="34">
        <f t="shared" si="1"/>
        <v>2428.1999999999998</v>
      </c>
      <c r="G20" s="35" t="s">
        <v>0</v>
      </c>
      <c r="H20" s="26"/>
    </row>
    <row r="21" spans="1:8" s="148" customFormat="1" x14ac:dyDescent="0.25">
      <c r="A21" s="26"/>
      <c r="B21" s="29" t="s">
        <v>195</v>
      </c>
      <c r="C21" s="30" t="s">
        <v>181</v>
      </c>
      <c r="D21" s="31" t="s">
        <v>191</v>
      </c>
      <c r="E21" s="32">
        <v>182057</v>
      </c>
      <c r="F21" s="34">
        <f t="shared" si="1"/>
        <v>2427.4266666666667</v>
      </c>
      <c r="G21" s="35" t="s">
        <v>0</v>
      </c>
      <c r="H21" s="26"/>
    </row>
    <row r="22" spans="1:8" s="148" customFormat="1" x14ac:dyDescent="0.25">
      <c r="A22" s="26"/>
      <c r="B22" s="29" t="s">
        <v>196</v>
      </c>
      <c r="C22" s="30" t="s">
        <v>181</v>
      </c>
      <c r="D22" s="31" t="s">
        <v>191</v>
      </c>
      <c r="E22" s="32">
        <v>221824</v>
      </c>
      <c r="F22" s="34">
        <f t="shared" si="1"/>
        <v>2957.6533333333332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 t="s">
        <v>181</v>
      </c>
      <c r="D23" s="31" t="s">
        <v>191</v>
      </c>
      <c r="E23" s="32">
        <v>66834</v>
      </c>
      <c r="F23" s="34">
        <f t="shared" si="1"/>
        <v>891.12</v>
      </c>
      <c r="G23" s="35" t="s">
        <v>0</v>
      </c>
      <c r="H23" s="26"/>
    </row>
    <row r="24" spans="1:8" s="148" customFormat="1" x14ac:dyDescent="0.25">
      <c r="A24" s="26"/>
      <c r="B24" s="29" t="s">
        <v>195</v>
      </c>
      <c r="C24" s="30" t="s">
        <v>181</v>
      </c>
      <c r="D24" s="31" t="s">
        <v>191</v>
      </c>
      <c r="E24" s="32">
        <v>85985</v>
      </c>
      <c r="F24" s="34">
        <f t="shared" si="1"/>
        <v>1146.4666666666667</v>
      </c>
      <c r="G24" s="35" t="s">
        <v>0</v>
      </c>
      <c r="H24" s="26"/>
    </row>
    <row r="25" spans="1:8" s="148" customFormat="1" x14ac:dyDescent="0.25">
      <c r="A25" s="26"/>
      <c r="B25" s="29" t="s">
        <v>197</v>
      </c>
      <c r="C25" s="30" t="s">
        <v>181</v>
      </c>
      <c r="D25" s="31" t="s">
        <v>182</v>
      </c>
      <c r="E25" s="32">
        <v>856803</v>
      </c>
      <c r="F25" s="34">
        <f t="shared" si="1"/>
        <v>85680.3</v>
      </c>
      <c r="G25" s="35" t="s">
        <v>0</v>
      </c>
      <c r="H25" s="26"/>
    </row>
    <row r="26" spans="1:8" s="148" customFormat="1" x14ac:dyDescent="0.25">
      <c r="A26" s="26"/>
      <c r="B26" s="29" t="s">
        <v>198</v>
      </c>
      <c r="C26" s="30" t="s">
        <v>181</v>
      </c>
      <c r="D26" s="31" t="s">
        <v>199</v>
      </c>
      <c r="E26" s="32">
        <v>850232</v>
      </c>
      <c r="F26" s="34">
        <f t="shared" si="1"/>
        <v>34009.279999999999</v>
      </c>
      <c r="G26" s="35" t="s">
        <v>0</v>
      </c>
      <c r="H26" s="26"/>
    </row>
    <row r="27" spans="1:8" s="148" customFormat="1" x14ac:dyDescent="0.25">
      <c r="A27" s="26"/>
      <c r="B27" s="29" t="s">
        <v>200</v>
      </c>
      <c r="C27" s="30" t="s">
        <v>181</v>
      </c>
      <c r="D27" s="31" t="s">
        <v>199</v>
      </c>
      <c r="E27" s="32">
        <v>2614954</v>
      </c>
      <c r="F27" s="34">
        <f t="shared" si="1"/>
        <v>104598.16</v>
      </c>
      <c r="G27" s="35" t="s">
        <v>0</v>
      </c>
      <c r="H27" s="26"/>
    </row>
    <row r="28" spans="1:8" s="148" customFormat="1" x14ac:dyDescent="0.25">
      <c r="A28" s="26"/>
      <c r="B28" s="29" t="s">
        <v>201</v>
      </c>
      <c r="C28" s="30" t="s">
        <v>181</v>
      </c>
      <c r="D28" s="31" t="s">
        <v>202</v>
      </c>
      <c r="E28" s="32">
        <v>127128</v>
      </c>
      <c r="F28" s="34">
        <f t="shared" si="1"/>
        <v>25425.599999999999</v>
      </c>
      <c r="G28" s="35" t="s">
        <v>0</v>
      </c>
      <c r="H28" s="26"/>
    </row>
    <row r="29" spans="1:8" s="148" customFormat="1" x14ac:dyDescent="0.25">
      <c r="A29" s="26"/>
      <c r="B29" s="29" t="s">
        <v>203</v>
      </c>
      <c r="C29" s="30" t="s">
        <v>181</v>
      </c>
      <c r="D29" s="31" t="s">
        <v>202</v>
      </c>
      <c r="E29" s="32">
        <v>394499</v>
      </c>
      <c r="F29" s="34">
        <f t="shared" si="1"/>
        <v>78899.8</v>
      </c>
      <c r="G29" s="35" t="s">
        <v>0</v>
      </c>
      <c r="H29" s="26"/>
    </row>
    <row r="30" spans="1:8" s="148" customFormat="1" x14ac:dyDescent="0.25">
      <c r="A30" s="26"/>
      <c r="B30" s="23" t="s">
        <v>71</v>
      </c>
      <c r="C30" s="158"/>
      <c r="D30" s="158"/>
      <c r="E30" s="158"/>
      <c r="F30" s="36">
        <f>SUM(F8:F29)</f>
        <v>760328.46000000008</v>
      </c>
      <c r="G30" s="37" t="s">
        <v>0</v>
      </c>
      <c r="H30" s="26"/>
    </row>
    <row r="31" spans="1:8" s="148" customFormat="1" x14ac:dyDescent="0.25">
      <c r="A31" s="26"/>
      <c r="B31" s="107" t="s">
        <v>132</v>
      </c>
      <c r="C31" s="159"/>
      <c r="D31" s="159"/>
      <c r="E31" s="159"/>
      <c r="F31" s="66">
        <v>66378.556666666671</v>
      </c>
      <c r="G31" s="37" t="s">
        <v>0</v>
      </c>
      <c r="H31" s="26"/>
    </row>
    <row r="32" spans="1:8" s="148" customFormat="1" x14ac:dyDescent="0.25">
      <c r="A32" s="26"/>
      <c r="B32" s="39" t="s">
        <v>68</v>
      </c>
      <c r="C32" s="160"/>
      <c r="D32" s="160"/>
      <c r="E32" s="161"/>
      <c r="F32" s="38">
        <f>F30+F31</f>
        <v>826707.01666666672</v>
      </c>
      <c r="G32" s="38" t="s">
        <v>0</v>
      </c>
      <c r="H32" s="26"/>
    </row>
    <row r="33" spans="1:8" s="148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8" customFormat="1" hidden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hidden="1" x14ac:dyDescent="0.25"/>
    <row r="37" spans="1:8" s="148" customFormat="1" hidden="1" x14ac:dyDescent="0.25"/>
    <row r="38" spans="1:8" s="148" customFormat="1" hidden="1" x14ac:dyDescent="0.25"/>
    <row r="39" spans="1:8" s="148" customFormat="1" ht="14.45" hidden="1" customHeight="1" x14ac:dyDescent="0.25"/>
    <row r="40" spans="1:8" s="148" customFormat="1" ht="14.45" hidden="1" customHeight="1" x14ac:dyDescent="0.25"/>
    <row r="41" spans="1:8" s="148" customFormat="1" ht="15" hidden="1" customHeight="1" x14ac:dyDescent="0.25"/>
    <row r="42" spans="1:8" s="148" customFormat="1" ht="1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idden="1" x14ac:dyDescent="0.25"/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Odder Vandværk a.m.b.a.</v>
      </c>
      <c r="B1" s="162"/>
      <c r="C1" s="162"/>
      <c r="D1" s="162"/>
      <c r="E1" s="162"/>
    </row>
    <row r="2" spans="1:5" x14ac:dyDescent="0.25">
      <c r="A2" s="1" t="str">
        <f>'1. Forside'!A2</f>
        <v>V144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15484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452832.91333333339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investeringer'!F30</f>
        <v>760328.46000000008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1052340.0066666668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Odder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194</v>
      </c>
      <c r="C8" s="30">
        <v>2015</v>
      </c>
      <c r="D8" s="31">
        <v>75</v>
      </c>
      <c r="E8" s="32">
        <v>294000</v>
      </c>
      <c r="F8" s="45">
        <f>E8/D8</f>
        <v>3920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75</v>
      </c>
      <c r="E9" s="32">
        <v>1000000</v>
      </c>
      <c r="F9" s="45">
        <f t="shared" ref="F9:F25" si="0">E9/D9</f>
        <v>13333.333333333334</v>
      </c>
      <c r="G9" s="35" t="s">
        <v>0</v>
      </c>
      <c r="H9" s="26"/>
    </row>
    <row r="10" spans="1:8" s="148" customFormat="1" x14ac:dyDescent="0.25">
      <c r="A10" s="26"/>
      <c r="B10" s="29" t="s">
        <v>204</v>
      </c>
      <c r="C10" s="30">
        <v>2015</v>
      </c>
      <c r="D10" s="31">
        <v>50</v>
      </c>
      <c r="E10" s="32">
        <v>200000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2015</v>
      </c>
      <c r="D11" s="31">
        <v>10</v>
      </c>
      <c r="E11" s="32">
        <v>200000</v>
      </c>
      <c r="F11" s="45">
        <f t="shared" si="0"/>
        <v>20000</v>
      </c>
      <c r="G11" s="35" t="s">
        <v>0</v>
      </c>
      <c r="H11" s="26"/>
    </row>
    <row r="12" spans="1:8" s="148" customFormat="1" x14ac:dyDescent="0.25">
      <c r="A12" s="26"/>
      <c r="B12" s="29" t="s">
        <v>197</v>
      </c>
      <c r="C12" s="30">
        <v>2015</v>
      </c>
      <c r="D12" s="31">
        <v>10</v>
      </c>
      <c r="E12" s="32">
        <v>100000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>
        <v>2015</v>
      </c>
      <c r="D13" s="31">
        <v>75</v>
      </c>
      <c r="E13" s="32">
        <v>500000</v>
      </c>
      <c r="F13" s="45">
        <f t="shared" si="0"/>
        <v>6666.666666666667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2015</v>
      </c>
      <c r="D14" s="31">
        <v>75</v>
      </c>
      <c r="E14" s="32">
        <v>200000</v>
      </c>
      <c r="F14" s="45">
        <f t="shared" si="0"/>
        <v>2666.6666666666665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>
        <v>2016</v>
      </c>
      <c r="D15" s="31">
        <v>75</v>
      </c>
      <c r="E15" s="32">
        <v>300000</v>
      </c>
      <c r="F15" s="45">
        <f t="shared" si="0"/>
        <v>4000</v>
      </c>
      <c r="G15" s="35" t="s">
        <v>0</v>
      </c>
      <c r="H15" s="26"/>
    </row>
    <row r="16" spans="1:8" s="148" customFormat="1" x14ac:dyDescent="0.25">
      <c r="A16" s="26"/>
      <c r="B16" s="29" t="s">
        <v>205</v>
      </c>
      <c r="C16" s="30">
        <v>2016</v>
      </c>
      <c r="D16" s="31">
        <v>30</v>
      </c>
      <c r="E16" s="32">
        <v>350000</v>
      </c>
      <c r="F16" s="45">
        <f t="shared" si="0"/>
        <v>11666.666666666666</v>
      </c>
      <c r="G16" s="35" t="s">
        <v>0</v>
      </c>
      <c r="H16" s="26"/>
    </row>
    <row r="17" spans="1:8" s="148" customFormat="1" x14ac:dyDescent="0.25">
      <c r="A17" s="26"/>
      <c r="B17" s="29" t="s">
        <v>187</v>
      </c>
      <c r="C17" s="30">
        <v>2016</v>
      </c>
      <c r="D17" s="31">
        <v>30</v>
      </c>
      <c r="E17" s="32">
        <v>550000</v>
      </c>
      <c r="F17" s="45">
        <f t="shared" si="0"/>
        <v>18333.333333333332</v>
      </c>
      <c r="G17" s="35" t="s">
        <v>0</v>
      </c>
      <c r="H17" s="26"/>
    </row>
    <row r="18" spans="1:8" s="148" customFormat="1" x14ac:dyDescent="0.25">
      <c r="A18" s="26"/>
      <c r="B18" s="29" t="s">
        <v>206</v>
      </c>
      <c r="C18" s="30">
        <v>2016</v>
      </c>
      <c r="D18" s="31">
        <v>20</v>
      </c>
      <c r="E18" s="32">
        <v>150000</v>
      </c>
      <c r="F18" s="45">
        <f t="shared" si="0"/>
        <v>7500</v>
      </c>
      <c r="G18" s="35" t="s">
        <v>0</v>
      </c>
      <c r="H18" s="26"/>
    </row>
    <row r="19" spans="1:8" s="148" customFormat="1" x14ac:dyDescent="0.25">
      <c r="A19" s="26"/>
      <c r="B19" s="29" t="s">
        <v>207</v>
      </c>
      <c r="C19" s="30">
        <v>2016</v>
      </c>
      <c r="D19" s="31">
        <v>10</v>
      </c>
      <c r="E19" s="32">
        <v>50000</v>
      </c>
      <c r="F19" s="45">
        <f t="shared" si="0"/>
        <v>5000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>
        <v>2016</v>
      </c>
      <c r="D20" s="31">
        <v>15</v>
      </c>
      <c r="E20" s="32">
        <v>50000</v>
      </c>
      <c r="F20" s="45">
        <f t="shared" si="0"/>
        <v>3333.3333333333335</v>
      </c>
      <c r="G20" s="35" t="s">
        <v>0</v>
      </c>
      <c r="H20" s="26"/>
    </row>
    <row r="21" spans="1:8" s="148" customFormat="1" x14ac:dyDescent="0.25">
      <c r="A21" s="26"/>
      <c r="B21" s="29" t="s">
        <v>185</v>
      </c>
      <c r="C21" s="30">
        <v>2016</v>
      </c>
      <c r="D21" s="31">
        <v>30</v>
      </c>
      <c r="E21" s="32">
        <v>800000</v>
      </c>
      <c r="F21" s="45">
        <f t="shared" si="0"/>
        <v>26666.666666666668</v>
      </c>
      <c r="G21" s="35" t="s">
        <v>0</v>
      </c>
      <c r="H21" s="26"/>
    </row>
    <row r="22" spans="1:8" s="148" customFormat="1" x14ac:dyDescent="0.25">
      <c r="A22" s="26"/>
      <c r="B22" s="29" t="s">
        <v>208</v>
      </c>
      <c r="C22" s="30">
        <v>2016</v>
      </c>
      <c r="D22" s="31">
        <v>75</v>
      </c>
      <c r="E22" s="32">
        <v>1500000</v>
      </c>
      <c r="F22" s="45">
        <f t="shared" si="0"/>
        <v>20000</v>
      </c>
      <c r="G22" s="35" t="s">
        <v>0</v>
      </c>
      <c r="H22" s="26"/>
    </row>
    <row r="23" spans="1:8" s="148" customFormat="1" x14ac:dyDescent="0.25">
      <c r="A23" s="26"/>
      <c r="B23" s="29" t="s">
        <v>209</v>
      </c>
      <c r="C23" s="30">
        <v>2016</v>
      </c>
      <c r="D23" s="31">
        <v>10</v>
      </c>
      <c r="E23" s="32">
        <v>250000</v>
      </c>
      <c r="F23" s="45">
        <f t="shared" si="0"/>
        <v>25000</v>
      </c>
      <c r="G23" s="35" t="s">
        <v>0</v>
      </c>
      <c r="H23" s="26"/>
    </row>
    <row r="24" spans="1:8" s="148" customFormat="1" x14ac:dyDescent="0.25">
      <c r="A24" s="26"/>
      <c r="B24" s="29" t="s">
        <v>197</v>
      </c>
      <c r="C24" s="30">
        <v>2016</v>
      </c>
      <c r="D24" s="31">
        <v>10</v>
      </c>
      <c r="E24" s="32">
        <v>100000</v>
      </c>
      <c r="F24" s="45">
        <f t="shared" si="0"/>
        <v>10000</v>
      </c>
      <c r="G24" s="35" t="s">
        <v>0</v>
      </c>
      <c r="H24" s="26"/>
    </row>
    <row r="25" spans="1:8" s="148" customFormat="1" x14ac:dyDescent="0.25">
      <c r="A25" s="26"/>
      <c r="B25" s="29" t="s">
        <v>195</v>
      </c>
      <c r="C25" s="30">
        <v>2016</v>
      </c>
      <c r="D25" s="31">
        <v>75</v>
      </c>
      <c r="E25" s="32">
        <v>500000</v>
      </c>
      <c r="F25" s="45">
        <f t="shared" si="0"/>
        <v>6666.666666666667</v>
      </c>
      <c r="G25" s="35" t="s">
        <v>0</v>
      </c>
      <c r="H25" s="26"/>
    </row>
    <row r="26" spans="1:8" s="148" customFormat="1" x14ac:dyDescent="0.25">
      <c r="A26" s="26"/>
      <c r="B26" s="109" t="s">
        <v>72</v>
      </c>
      <c r="C26" s="165"/>
      <c r="D26" s="166"/>
      <c r="E26" s="167"/>
      <c r="F26" s="46">
        <f>SUMIF(C8:C25,"2015",F8:F25)</f>
        <v>60586.666666666664</v>
      </c>
      <c r="G26" s="47" t="s">
        <v>0</v>
      </c>
      <c r="H26" s="26"/>
    </row>
    <row r="27" spans="1:8" s="148" customFormat="1" x14ac:dyDescent="0.25">
      <c r="A27" s="26"/>
      <c r="B27" s="107" t="s">
        <v>130</v>
      </c>
      <c r="C27" s="168"/>
      <c r="D27" s="169"/>
      <c r="E27" s="170"/>
      <c r="F27" s="46">
        <f>SUMIF(C8:C25,"2016",F8:F25)</f>
        <v>138166.66666666666</v>
      </c>
      <c r="G27" s="47" t="s">
        <v>0</v>
      </c>
      <c r="H27" s="26"/>
    </row>
    <row r="28" spans="1:8" s="148" customFormat="1" x14ac:dyDescent="0.25">
      <c r="A28" s="26"/>
      <c r="B28" s="50" t="s">
        <v>36</v>
      </c>
      <c r="C28" s="171"/>
      <c r="D28" s="172"/>
      <c r="E28" s="172"/>
      <c r="F28" s="48">
        <f>F26+F27</f>
        <v>198753.33333333331</v>
      </c>
      <c r="G28" s="49" t="s">
        <v>0</v>
      </c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164"/>
      <c r="D31" s="26"/>
      <c r="E31" s="26"/>
      <c r="F31" s="173"/>
      <c r="G31" s="173"/>
      <c r="H31" s="26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t="12" hidden="1" customHeight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Odder Vandværk a.m.b.a.</v>
      </c>
      <c r="B1" s="56"/>
      <c r="C1" s="56"/>
      <c r="D1" s="176"/>
      <c r="E1" s="56"/>
    </row>
    <row r="2" spans="1:5" x14ac:dyDescent="0.25">
      <c r="A2" s="220" t="str">
        <f>'1. Forside'!A2</f>
        <v>V144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217</v>
      </c>
      <c r="C8" s="51">
        <v>600000</v>
      </c>
      <c r="D8" s="181" t="s">
        <v>218</v>
      </c>
      <c r="E8" s="56"/>
    </row>
    <row r="9" spans="1:5" x14ac:dyDescent="0.25">
      <c r="A9" s="56"/>
      <c r="B9" s="206" t="s">
        <v>210</v>
      </c>
      <c r="C9" s="51">
        <v>3000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636000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219</v>
      </c>
      <c r="C13" s="178"/>
      <c r="D13" s="179"/>
      <c r="E13" s="56"/>
    </row>
    <row r="14" spans="1:5" x14ac:dyDescent="0.25">
      <c r="A14" s="56"/>
      <c r="B14" s="53" t="s">
        <v>220</v>
      </c>
      <c r="C14" s="180">
        <v>5224000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5224000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63000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15000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78000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6917332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4736200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2181132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2015-09-27T19:44:15Z</dcterms:modified>
</cp:coreProperties>
</file>