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0" i="3" l="1"/>
  <c r="F9" i="7" l="1"/>
  <c r="F10" i="7"/>
  <c r="F11" i="7"/>
  <c r="F12" i="7"/>
  <c r="F13" i="7"/>
  <c r="F9" i="2" l="1"/>
  <c r="F10" i="2"/>
  <c r="F11" i="2"/>
  <c r="F12" i="2"/>
  <c r="F13" i="2"/>
  <c r="E31" i="19" l="1"/>
  <c r="C36" i="19" l="1"/>
  <c r="E36" i="19" s="1"/>
  <c r="F15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3" i="15"/>
  <c r="C15" i="15" s="1"/>
  <c r="C11" i="8" s="1"/>
  <c r="C14" i="16"/>
  <c r="C8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14" i="7" s="1"/>
  <c r="F14" i="2" l="1"/>
  <c r="C9" i="10" s="1"/>
  <c r="C15" i="11" l="1"/>
  <c r="C28" i="8" s="1"/>
  <c r="C14" i="4"/>
  <c r="C26" i="8" s="1"/>
  <c r="C27" i="3"/>
  <c r="C24" i="8" s="1"/>
  <c r="F16" i="7"/>
  <c r="C18" i="8" s="1"/>
  <c r="C21" i="3"/>
  <c r="C23" i="8" s="1"/>
  <c r="C21" i="8"/>
  <c r="C8" i="4"/>
  <c r="C25" i="8" s="1"/>
  <c r="C10" i="10"/>
  <c r="C17" i="8" s="1"/>
  <c r="F1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<sst xmlns="http://schemas.openxmlformats.org/spreadsheetml/2006/main" count="393" uniqueCount="207">
  <si>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</si>
  <si>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</si>
  <si>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</si>
  <si>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</si>
  <si>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</si>
  <si>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</si>
  <si>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</si>
  <si>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</si>
  <si>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</si>
  <si>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</si>
  <si>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</si>
  <si>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</si>
  <si>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</si>
  <si>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</si>
  <si>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</si>
  <si>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</si>
  <si>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</si>
  <si>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</si>
  <si>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</si>
  <si>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</si>
  <si>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</si>
  <si>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</si>
  <si>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</si>
  <si>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</si>
  <si>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</si>
  <si>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</si>
  <si>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</si>
  <si>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</si>
  <si>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</si>
  <si>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</si>
  <si>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</si>
  <si>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</si>
  <si>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</si>
  <si>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</si>
  <si>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</si>
  <si>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</si>
  <si>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</si>
  <si>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</si>
  <si>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</si>
  <si>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</si>
  <si>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</si>
  <si>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</si>
  <si>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</si>
  <si>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</si>
  <si>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</si>
  <si>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</si>
  <si>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</si>
  <si>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</si>
  <si>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</si>
  <si>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</si>
  <si>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</si>
  <si>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</si>
  <si>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</si>
  <si>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</si>
  <si>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</si>
  <si>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</si>
  <si>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</si>
  <si>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</si>
  <si>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</si>
  <si>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</si>
  <si>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</si>
  <si>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</si>
  <si>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</si>
  <si>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</si>
  <si>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</si>
  <si>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</si>
  <si>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</si>
  <si>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</si>
  <si>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</si>
  <si>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</si>
  <si>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</si>
  <si>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</si>
  <si>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</si>
  <si>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</si>
  <si>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</si>
  <si>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</si>
  <si>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</si>
  <si>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</si>
  <si>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</si>
  <si>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</si>
  <si>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</si>
  <si>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</si>
  <si>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</si>
  <si>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</si>
  <si>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</si>
  <si>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</si>
  <si>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</si>
  <si>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</si>
  <si>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</si>
  <si>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</si>
  <si>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</si>
  <si>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</si>
  <si>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</si>
  <si>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</si>
  <si>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</si>
  <si>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</si>
  <si>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</si>
  <si>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</si>
  <si>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</si>
  <si>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</si>
  <si>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</si>
  <si>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</si>
  <si>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</si>
  <si>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</si>
  <si>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</si>
  <si>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</si>
  <si>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</si>
  <si>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</si>
  <si>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</si>
  <si>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</si>
  <si>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</si>
  <si>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</si>
  <si>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</si>
  <si>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</si>
  <si>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</si>
  <si>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</si>
  <si>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</si>
  <si>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</si>
  <si>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</si>
  <si>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</si>
  <si>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</si>
  <si>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</si>
  <si>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</si>
  <si>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</si>
  <si>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</si>
  <si>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</si>
  <si>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</si>
  <si>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</si>
  <si>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</si>
  <si>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</si>
  <si>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</si>
  <si>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</si>
  <si>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</si>
  <si>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</si>
  <si>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</si>
  <si>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</si>
  <si>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</si>
  <si>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</si>
  <si>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</si>
  <si>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</si>
  <si>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</si>
  <si>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</si>
  <si>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</si>
  <si>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</si>
  <si>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</si>
  <si>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</si>
  <si>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</si>
  <si>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</si>
  <si>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</si>
  <si>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</si>
  <si>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</si>
  <si>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</si>
  <si>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</si>
  <si>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</si>
  <si>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</si>
  <si>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</si>
  <si>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</si>
  <si>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</si>
  <si>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</si>
  <si>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</si>
  <si>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</si>
  <si>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</si>
  <si>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</si>
  <si>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</si>
  <si>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</si>
  <si>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</si>
  <si>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</si>
  <si>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</si>
  <si>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</si>
  <si>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</si>
  <si>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</si>
  <si>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</si>
  <si>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</si>
  <si>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</si>
  <si>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</si>
  <si>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</si>
  <si>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</si>
  <si>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</si>
  <si>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</si>
  <si>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</si>
  <si>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</si>
  <si>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</si>
  <si>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</si>
  <si>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Beluftningsanlæg, ika-beluftning, Kontruktioner</t>
  </si>
  <si>
    <t>50</t>
  </si>
  <si>
    <t>Beluftningsanlæg, ika-beluftning, Mek./EL</t>
  </si>
  <si>
    <t>25</t>
  </si>
  <si>
    <t>Hegn</t>
  </si>
  <si>
    <t>15</t>
  </si>
  <si>
    <t>Afregningsmålere, elektroniske ≤ Ø 110mm (Qn 10)</t>
  </si>
  <si>
    <t>10</t>
  </si>
  <si>
    <t>Boring (inkl. etablering, forerør, filter og prøvepumpning)</t>
  </si>
  <si>
    <t>30</t>
  </si>
  <si>
    <t>2015</t>
  </si>
  <si>
    <t>Elanlæg</t>
  </si>
  <si>
    <t>20</t>
  </si>
  <si>
    <t>Afregningsmålere, elektroniske &gt; Ø110 mm</t>
  </si>
  <si>
    <t>2016</t>
  </si>
  <si>
    <t>Dokumenteret Drikkevandssikkerhed</t>
  </si>
  <si>
    <t xml:space="preserve">Ejendomsskatter </t>
  </si>
  <si>
    <t xml:space="preserve">kr. </t>
  </si>
  <si>
    <t xml:space="preserve">Selskabsskatter </t>
  </si>
  <si>
    <t>Tillæg for afgift for ledningsført vand i 2016</t>
  </si>
  <si>
    <t>Afgift for ledningsført vand</t>
  </si>
  <si>
    <t>Odsherred Vand AS</t>
  </si>
  <si>
    <t>V145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</si>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</sst>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Odsherred Vand AS</v>
      </c>
      <c r="B1" s="56"/>
      <c r="C1" s="56"/>
      <c r="D1" s="56"/>
      <c r="E1" s="56"/>
    </row>
    <row r="2" spans="1:5" x14ac:dyDescent="0.25">
      <c r="A2" s="220" t="str">
        <f>'1. Forside'!A2</f>
        <v>V145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198</v>
      </c>
      <c r="C7" s="51">
        <v>50000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50000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296483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200000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96483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Odsherred Vand AS</v>
      </c>
      <c r="B1" s="26"/>
      <c r="C1" s="26"/>
      <c r="D1" s="26"/>
      <c r="E1" s="26"/>
    </row>
    <row r="2" spans="1:5" x14ac:dyDescent="0.25">
      <c r="A2" s="221" t="str">
        <f>'1. Forside'!A2</f>
        <v>V145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50000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220753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210753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Odsherred Vand AS</v>
      </c>
      <c r="B1" s="26"/>
      <c r="C1" s="26"/>
      <c r="D1" s="26"/>
      <c r="E1" s="26"/>
    </row>
    <row r="2" spans="1:5" x14ac:dyDescent="0.25">
      <c r="A2" s="221" t="str">
        <f>'1. Forside'!A2</f>
        <v>V145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1767355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1473720.2333333334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293634.7666666666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293634.7666666666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Odsherred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11478322.202076668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2838253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260934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66598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237167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3402952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47796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47796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121659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-145143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-3416298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-3561441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10966</v>
      </c>
      <c r="D27" s="79" t="s">
        <v>0</v>
      </c>
      <c r="E27" s="10">
        <f>IF(C27&lt;0,0,-C27)</f>
        <v>-10966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248724</v>
      </c>
      <c r="D29" s="79" t="s">
        <v>0</v>
      </c>
      <c r="E29" s="10">
        <f>-C29</f>
        <v>-248724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509981</v>
      </c>
      <c r="D31" s="79" t="s">
        <v>0</v>
      </c>
      <c r="E31" s="10">
        <f>-C31</f>
        <v>-509981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9605763</v>
      </c>
      <c r="D33" s="84" t="s">
        <v>0</v>
      </c>
      <c r="E33" s="75"/>
      <c r="F33" s="76"/>
      <c r="G33" s="1"/>
      <c r="H33" s="135"/>
    </row>
    <row r="34" spans="1:8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9605763</v>
      </c>
      <c r="D36" s="79" t="s">
        <v>0</v>
      </c>
      <c r="E36" s="10">
        <f>-C36</f>
        <v>-9605763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1102888.2020766679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Odsherred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V145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399173</v>
      </c>
      <c r="D7" s="222" t="s">
        <v>0</v>
      </c>
      <c r="E7" s="223">
        <v>0</v>
      </c>
      <c r="F7" s="222" t="s">
        <v>0</v>
      </c>
      <c r="G7" s="223">
        <v>248724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121659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216919</v>
      </c>
      <c r="D9" s="222" t="s">
        <v>0</v>
      </c>
      <c r="E9" s="224">
        <v>60595</v>
      </c>
      <c r="F9" s="222" t="s">
        <v>0</v>
      </c>
      <c r="G9" s="224">
        <v>248724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182254</v>
      </c>
      <c r="D11" s="226" t="s">
        <v>0</v>
      </c>
      <c r="E11" s="55">
        <f>C11+E7-E8-E9</f>
        <v>121659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Odsherred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4256312.994282525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-16173.989378273594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-212816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4027323.0049042515</v>
      </c>
      <c r="D13" s="79" t="s">
        <v>0</v>
      </c>
      <c r="E13" s="6">
        <f>C13</f>
        <v>4027323.0049042515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2610664.2016492863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206</v>
      </c>
      <c r="C16" s="14">
        <f>'6. Gennemførte investeringer'!F16</f>
        <v>849582.47166666668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411910.69333333336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475000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4347157.3666492868</v>
      </c>
      <c r="D19" s="79" t="s">
        <v>0</v>
      </c>
      <c r="E19" s="8">
        <f>C19</f>
        <v>4347157.3666492868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93000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2200000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60000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239755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96483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210753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2999991</v>
      </c>
      <c r="D29" s="79" t="s">
        <v>0</v>
      </c>
      <c r="E29" s="6">
        <f>C29</f>
        <v>2999991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293634.7666666666</v>
      </c>
      <c r="D31" s="79" t="s">
        <v>0</v>
      </c>
      <c r="E31" s="10">
        <f>C31</f>
        <v>293634.7666666666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1102888.2020766679</v>
      </c>
      <c r="D33" s="79" t="s">
        <v>0</v>
      </c>
      <c r="E33" s="12">
        <f>C33</f>
        <v>1102888.2020766679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12770994.340296874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370423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34.476785567572406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28.537629521646533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Odsherred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V145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4256312.994282525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4256312.994282525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4256312.994282525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-16173.989378273594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Odsherred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2515055.348321544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4240139.0049042515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4256312.994282525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1033414.5409538485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212816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Odsherred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84517246.424041688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2610664.2016492863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2610664.2016492863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Odsherred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1764741</v>
      </c>
      <c r="F8" s="34">
        <f t="shared" ref="F8" si="0">E8/D8</f>
        <v>23529.88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1000000</v>
      </c>
      <c r="F9" s="34">
        <f t="shared" ref="F9:F13" si="1">E9/D9</f>
        <v>20000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1250000</v>
      </c>
      <c r="F10" s="34">
        <f t="shared" si="1"/>
        <v>50000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250000</v>
      </c>
      <c r="F11" s="34">
        <f t="shared" si="1"/>
        <v>16666.666666666668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181</v>
      </c>
      <c r="D12" s="31" t="s">
        <v>190</v>
      </c>
      <c r="E12" s="32">
        <v>2176794</v>
      </c>
      <c r="F12" s="34">
        <f t="shared" si="1"/>
        <v>217679.4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181</v>
      </c>
      <c r="D13" s="31" t="s">
        <v>192</v>
      </c>
      <c r="E13" s="32">
        <v>92382</v>
      </c>
      <c r="F13" s="34">
        <f t="shared" si="1"/>
        <v>3079.4</v>
      </c>
      <c r="G13" s="35" t="s">
        <v>0</v>
      </c>
      <c r="H13" s="26"/>
    </row>
    <row r="14" spans="1:8" s="148" customFormat="1" x14ac:dyDescent="0.25">
      <c r="A14" s="26"/>
      <c r="B14" s="23" t="s">
        <v>71</v>
      </c>
      <c r="C14" s="158"/>
      <c r="D14" s="158"/>
      <c r="E14" s="158"/>
      <c r="F14" s="36">
        <f>SUM(F8:F13)</f>
        <v>330955.34666666668</v>
      </c>
      <c r="G14" s="37" t="s">
        <v>0</v>
      </c>
      <c r="H14" s="26"/>
    </row>
    <row r="15" spans="1:8" s="148" customFormat="1" x14ac:dyDescent="0.25">
      <c r="A15" s="26"/>
      <c r="B15" s="107" t="s">
        <v>132</v>
      </c>
      <c r="C15" s="159"/>
      <c r="D15" s="159"/>
      <c r="E15" s="159"/>
      <c r="F15" s="66">
        <v>518627.125</v>
      </c>
      <c r="G15" s="37" t="s">
        <v>0</v>
      </c>
      <c r="H15" s="26"/>
    </row>
    <row r="16" spans="1:8" s="148" customFormat="1" x14ac:dyDescent="0.25">
      <c r="A16" s="26"/>
      <c r="B16" s="39" t="s">
        <v>68</v>
      </c>
      <c r="C16" s="160"/>
      <c r="D16" s="160"/>
      <c r="E16" s="161"/>
      <c r="F16" s="38">
        <f>F14+F15</f>
        <v>849582.47166666668</v>
      </c>
      <c r="G16" s="38" t="s">
        <v>0</v>
      </c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hidden="1" x14ac:dyDescent="0.25"/>
    <row r="21" spans="1:8" s="148" customFormat="1" hidden="1" x14ac:dyDescent="0.25"/>
    <row r="22" spans="1:8" s="148" customFormat="1" hidden="1" x14ac:dyDescent="0.25"/>
    <row r="23" spans="1:8" s="148" customFormat="1" ht="14.45" hidden="1" customHeight="1" x14ac:dyDescent="0.25"/>
    <row r="24" spans="1:8" s="148" customFormat="1" ht="14.4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Odsherred Vand AS</v>
      </c>
      <c r="B1" s="162"/>
      <c r="C1" s="162"/>
      <c r="D1" s="162"/>
      <c r="E1" s="162"/>
    </row>
    <row r="2" spans="1:5" x14ac:dyDescent="0.25">
      <c r="A2" s="1" t="str">
        <f>'1. Forside'!A2</f>
        <v>V145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118000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132000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investeringer'!F14</f>
        <v>330955.34666666668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411910.69333333336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Odsherred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193</v>
      </c>
      <c r="D8" s="31" t="s">
        <v>182</v>
      </c>
      <c r="E8" s="32">
        <v>4500000</v>
      </c>
      <c r="F8" s="45">
        <f>E8/D8</f>
        <v>60000</v>
      </c>
      <c r="G8" s="35" t="s">
        <v>0</v>
      </c>
      <c r="H8" s="26"/>
    </row>
    <row r="9" spans="1:8" s="148" customFormat="1" x14ac:dyDescent="0.25">
      <c r="A9" s="26"/>
      <c r="B9" s="29" t="s">
        <v>194</v>
      </c>
      <c r="C9" s="30" t="s">
        <v>193</v>
      </c>
      <c r="D9" s="31" t="s">
        <v>195</v>
      </c>
      <c r="E9" s="32">
        <v>1500000</v>
      </c>
      <c r="F9" s="45">
        <f t="shared" ref="F9:F13" si="0">E9/D9</f>
        <v>75000</v>
      </c>
      <c r="G9" s="35" t="s">
        <v>0</v>
      </c>
      <c r="H9" s="26"/>
    </row>
    <row r="10" spans="1:8" s="148" customFormat="1" x14ac:dyDescent="0.25">
      <c r="A10" s="26"/>
      <c r="B10" s="29" t="s">
        <v>196</v>
      </c>
      <c r="C10" s="30" t="s">
        <v>193</v>
      </c>
      <c r="D10" s="31" t="s">
        <v>190</v>
      </c>
      <c r="E10" s="32">
        <v>1000000</v>
      </c>
      <c r="F10" s="45">
        <f t="shared" si="0"/>
        <v>100000</v>
      </c>
      <c r="G10" s="35" t="s">
        <v>0</v>
      </c>
      <c r="H10" s="26"/>
    </row>
    <row r="11" spans="1:8" s="148" customFormat="1" x14ac:dyDescent="0.25">
      <c r="A11" s="26"/>
      <c r="B11" s="29" t="s">
        <v>180</v>
      </c>
      <c r="C11" s="30" t="s">
        <v>197</v>
      </c>
      <c r="D11" s="31" t="s">
        <v>182</v>
      </c>
      <c r="E11" s="32">
        <v>3000000</v>
      </c>
      <c r="F11" s="45">
        <f t="shared" si="0"/>
        <v>40000</v>
      </c>
      <c r="G11" s="35" t="s">
        <v>0</v>
      </c>
      <c r="H11" s="26"/>
    </row>
    <row r="12" spans="1:8" s="148" customFormat="1" x14ac:dyDescent="0.25">
      <c r="A12" s="26"/>
      <c r="B12" s="29" t="s">
        <v>196</v>
      </c>
      <c r="C12" s="30" t="s">
        <v>197</v>
      </c>
      <c r="D12" s="31" t="s">
        <v>190</v>
      </c>
      <c r="E12" s="32">
        <v>1000000</v>
      </c>
      <c r="F12" s="45">
        <f t="shared" si="0"/>
        <v>100000</v>
      </c>
      <c r="G12" s="35" t="s">
        <v>0</v>
      </c>
      <c r="H12" s="26"/>
    </row>
    <row r="13" spans="1:8" s="148" customFormat="1" x14ac:dyDescent="0.25">
      <c r="A13" s="26"/>
      <c r="B13" s="29" t="s">
        <v>194</v>
      </c>
      <c r="C13" s="30" t="s">
        <v>197</v>
      </c>
      <c r="D13" s="31" t="s">
        <v>195</v>
      </c>
      <c r="E13" s="32">
        <v>2000000</v>
      </c>
      <c r="F13" s="45">
        <f t="shared" si="0"/>
        <v>100000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235000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240000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475000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2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Odsherred Vand AS</v>
      </c>
      <c r="B1" s="56"/>
      <c r="C1" s="56"/>
      <c r="D1" s="176"/>
      <c r="E1" s="56"/>
    </row>
    <row r="2" spans="1:5" x14ac:dyDescent="0.25">
      <c r="A2" s="220" t="str">
        <f>'1. Forside'!A2</f>
        <v>V145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199</v>
      </c>
      <c r="C8" s="51">
        <v>10000</v>
      </c>
      <c r="D8" s="181" t="s">
        <v>200</v>
      </c>
      <c r="E8" s="56"/>
    </row>
    <row r="9" spans="1:5" x14ac:dyDescent="0.25">
      <c r="A9" s="56"/>
      <c r="B9" s="206" t="s">
        <v>201</v>
      </c>
      <c r="C9" s="51">
        <v>50000</v>
      </c>
      <c r="D9" s="181" t="s">
        <v>200</v>
      </c>
      <c r="E9" s="56"/>
    </row>
    <row r="10" spans="1:5" x14ac:dyDescent="0.25">
      <c r="A10" s="56"/>
      <c r="B10" s="54" t="s">
        <v>35</v>
      </c>
      <c r="C10" s="55">
        <f>SUM(C7:C9)</f>
        <v>93000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202</v>
      </c>
      <c r="C13" s="178"/>
      <c r="D13" s="179"/>
      <c r="E13" s="56"/>
    </row>
    <row r="14" spans="1:5" x14ac:dyDescent="0.25">
      <c r="A14" s="56"/>
      <c r="B14" s="53" t="s">
        <v>203</v>
      </c>
      <c r="C14" s="180">
        <v>2200000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2200000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26000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34000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60000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2482255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2242500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239755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2015-09-27T19:49:34Z</dcterms:modified>
</cp:coreProperties>
</file>