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F9" i="2" l="1"/>
  <c r="F10" i="2"/>
  <c r="C9" i="12" l="1"/>
  <c r="C11" i="12" s="1"/>
  <c r="C31" i="8" s="1"/>
  <c r="E31" i="8" s="1"/>
  <c r="F8" i="2" l="1"/>
  <c r="F8" i="7"/>
  <c r="F14" i="7" s="1"/>
  <c r="F11" i="2" l="1"/>
  <c r="C9" i="10" s="1"/>
  <c r="C15" i="11" l="1"/>
  <c r="C28" i="8" s="1"/>
  <c r="C14" i="4"/>
  <c r="C26" i="8" s="1"/>
  <c r="C25" i="3"/>
  <c r="C24" i="8" s="1"/>
  <c r="F16" i="7"/>
  <c r="C18" i="8" s="1"/>
  <c r="C19" i="3"/>
  <c r="C23" i="8" s="1"/>
  <c r="C8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<sst xmlns="http://schemas.openxmlformats.org/spreadsheetml/2006/main" count="359" uniqueCount="189">
  <si>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</si>
  <si>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</si>
  <si>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</si>
  <si>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</si>
  <si>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</si>
  <si>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</si>
  <si>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</si>
  <si>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</si>
  <si>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</si>
  <si>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</si>
  <si>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</si>
  <si>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</si>
  <si>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</si>
  <si>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</si>
  <si>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</si>
  <si>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</si>
  <si>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</si>
  <si>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</si>
  <si>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</si>
  <si>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</si>
  <si>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</si>
  <si>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</si>
  <si>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</si>
  <si>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</si>
  <si>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</si>
  <si>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</si>
  <si>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</si>
  <si>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</si>
  <si>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</si>
  <si>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</si>
  <si>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</si>
  <si>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</si>
  <si>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</si>
  <si>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</si>
  <si>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</si>
  <si>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</si>
  <si>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</si>
  <si>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</si>
  <si>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</si>
  <si>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</si>
  <si>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</si>
  <si>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</si>
  <si>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</si>
  <si>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</si>
  <si>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</si>
  <si>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</si>
  <si>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</si>
  <si>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</si>
  <si>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</si>
  <si>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</si>
  <si>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</si>
  <si>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</si>
  <si>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</si>
  <si>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</si>
  <si>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</si>
  <si>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</si>
  <si>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</si>
  <si>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</si>
  <si>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</si>
  <si>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</si>
  <si>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</si>
  <si>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</si>
  <si>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</si>
  <si>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</si>
  <si>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</si>
  <si>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</si>
  <si>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</si>
  <si>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</si>
  <si>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</si>
  <si>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</si>
  <si>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</si>
  <si>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</si>
  <si>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</si>
  <si>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</si>
  <si>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</si>
  <si>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</si>
  <si>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</si>
  <si>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</si>
  <si>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</si>
  <si>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</si>
  <si>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</si>
  <si>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</si>
  <si>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</si>
  <si>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</si>
  <si>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</si>
  <si>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</si>
  <si>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</si>
  <si>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</si>
  <si>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</si>
  <si>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</si>
  <si>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</si>
  <si>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</si>
  <si>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</si>
  <si>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</si>
  <si>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</si>
  <si>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</si>
  <si>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</si>
  <si>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</si>
  <si>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</si>
  <si>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</si>
  <si>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</si>
  <si>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</si>
  <si>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</si>
  <si>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</si>
  <si>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</si>
  <si>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</si>
  <si>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</si>
  <si>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</si>
  <si>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</si>
  <si>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</si>
  <si>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</si>
  <si>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</si>
  <si>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</si>
  <si>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</si>
  <si>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</si>
  <si>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</si>
  <si>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</si>
  <si>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</si>
  <si>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</si>
  <si>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</si>
  <si>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</si>
  <si>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</si>
  <si>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</si>
  <si>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</si>
  <si>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</si>
  <si>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</si>
  <si>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</si>
  <si>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</si>
  <si>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</si>
  <si>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</si>
  <si>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</si>
  <si>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</si>
  <si>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</si>
  <si>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</si>
  <si>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</si>
  <si>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</si>
  <si>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</si>
  <si>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</si>
  <si>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</si>
  <si>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</si>
  <si>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</si>
  <si>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</si>
  <si>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</si>
  <si>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</si>
  <si>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</si>
  <si>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</si>
  <si>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</si>
  <si>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</si>
  <si>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</si>
  <si>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</si>
  <si>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</si>
  <si>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</si>
  <si>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</si>
  <si>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</si>
  <si>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</si>
  <si>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</si>
  <si>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</si>
  <si>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</si>
  <si>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</si>
  <si>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</si>
  <si>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</si>
  <si>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</si>
  <si>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</si>
  <si>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</si>
  <si>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</si>
  <si>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</si>
  <si>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</si>
  <si>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</si>
  <si>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</si>
  <si>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</si>
  <si>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</si>
  <si>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</si>
  <si>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</si>
  <si>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</si>
  <si>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</si>
  <si>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</si>
  <si>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</si>
  <si>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</si>
  <si>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</si>
  <si>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</si>
  <si>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</si>
  <si>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≤ Ø50 mm</t>
  </si>
  <si>
    <t>Afregningsmålere, elektroniske ≤ Ø 110mm (Qn 10)</t>
  </si>
  <si>
    <t>Ventiler på ledningsnet ≤ Ø50 mm</t>
  </si>
  <si>
    <t>Vandbesparende tiltag</t>
  </si>
  <si>
    <t>Ølgod Vandværk Amba</t>
  </si>
  <si>
    <t>V215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</si>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</sst>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Ølgod Vandværk Amba</v>
      </c>
      <c r="B1" s="56"/>
      <c r="C1" s="56"/>
      <c r="D1" s="56"/>
      <c r="E1" s="56"/>
    </row>
    <row r="2" spans="1:5" x14ac:dyDescent="0.25">
      <c r="A2" s="220" t="str">
        <f>'1. Forside'!A2</f>
        <v>V215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184</v>
      </c>
      <c r="C7" s="51">
        <v>46784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46784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33320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38416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-5096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Ølgod Vandværk Amba</v>
      </c>
      <c r="B1" s="26"/>
      <c r="C1" s="26"/>
      <c r="D1" s="26"/>
      <c r="E1" s="26"/>
    </row>
    <row r="2" spans="1:5" x14ac:dyDescent="0.25">
      <c r="A2" s="221" t="str">
        <f>'1. Forside'!A2</f>
        <v>V215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2483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60000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-57517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Ølgod Vandværk Amba</v>
      </c>
      <c r="B1" s="26"/>
      <c r="C1" s="26"/>
      <c r="D1" s="26"/>
      <c r="E1" s="26"/>
    </row>
    <row r="2" spans="1:5" x14ac:dyDescent="0.25">
      <c r="A2" s="221" t="str">
        <f>'1. Forside'!A2</f>
        <v>V215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-2706395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-1376873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-1329522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-265904.40000000002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Ølgod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7725083.0280932374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2008625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156212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39915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113383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2318135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261300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261300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-779760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-779760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1799675</v>
      </c>
      <c r="D27" s="79" t="s">
        <v>0</v>
      </c>
      <c r="E27" s="10">
        <f>IF(C27&lt;0,0,-C27)</f>
        <v>-1799675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1419075.0280932374</v>
      </c>
      <c r="D31" s="79" t="s">
        <v>0</v>
      </c>
      <c r="E31" s="10">
        <f>-C31</f>
        <v>-1419075.0280932374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4506333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4506333</v>
      </c>
      <c r="D36" s="79" t="s">
        <v>0</v>
      </c>
      <c r="E36" s="10">
        <f>-C36</f>
        <v>-4506333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Ølgod Vandværk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203434</v>
      </c>
      <c r="F7" s="222" t="s">
        <v>0</v>
      </c>
      <c r="G7" s="223">
        <v>36169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203434</v>
      </c>
      <c r="F11" s="226" t="s">
        <v>0</v>
      </c>
      <c r="G11" s="55">
        <f>E11+G7-G8-G9</f>
        <v>239603</v>
      </c>
      <c r="H11" s="226" t="s">
        <v>0</v>
      </c>
      <c r="I11" s="55">
        <f>G11+I7-I8-I9</f>
        <v>239603</v>
      </c>
      <c r="J11" s="226" t="s">
        <v>0</v>
      </c>
      <c r="K11" s="55">
        <f>K7-K8-K9+K10+I11</f>
        <v>239603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Ølgod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1682837.3538206739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-6394.7819445185605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-21456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1654986.5718761552</v>
      </c>
      <c r="D13" s="79" t="s">
        <v>0</v>
      </c>
      <c r="E13" s="6">
        <f>C13</f>
        <v>1654986.5718761552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1996457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187</v>
      </c>
      <c r="C16" s="14">
        <f>'6. Gennemførte investeringer'!F13</f>
        <v>266476.12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-9289.0933333333232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15583.333333333332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2269227.3600000003</v>
      </c>
      <c r="D19" s="79" t="s">
        <v>0</v>
      </c>
      <c r="E19" s="8">
        <f>C19</f>
        <v>2269227.3600000003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2631590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30000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-147970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46784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-5096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-57517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2530791</v>
      </c>
      <c r="D29" s="79" t="s">
        <v>0</v>
      </c>
      <c r="E29" s="6">
        <f>C29</f>
        <v>2530791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-265904.40000000002</v>
      </c>
      <c r="D31" s="79" t="s">
        <v>0</v>
      </c>
      <c r="E31" s="10">
        <f>C31</f>
        <v>-265904.40000000002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6189100.5318761552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403995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15.319745372779749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8.8058281213286183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Ølgod Vandværk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1682837.3538206739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1682837.3538206739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1682837.3538206739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-6394.7819445185605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Ølgod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1329273.2257829504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1676442.5718761552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1682837.3538206739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85824.70504485436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21456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Ølgod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90458413.875202015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1996457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1996457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Ølgod Vandværk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75</v>
      </c>
      <c r="E8" s="32">
        <v>67909</v>
      </c>
      <c r="F8" s="34">
        <f t="shared" ref="F8:F10" si="0">E8/D8</f>
        <v>905.45333333333338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12</v>
      </c>
      <c r="E9" s="32">
        <v>174606</v>
      </c>
      <c r="F9" s="34">
        <f t="shared" si="0"/>
        <v>14550.5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30</v>
      </c>
      <c r="E10" s="32">
        <v>537245</v>
      </c>
      <c r="F10" s="34">
        <f t="shared" si="0"/>
        <v>17908.166666666668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33364.120000000003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233112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266476.12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Ølgod Vandværk Amba</v>
      </c>
      <c r="B1" s="162"/>
      <c r="C1" s="162"/>
      <c r="D1" s="162"/>
      <c r="E1" s="162"/>
    </row>
    <row r="2" spans="1:5" x14ac:dyDescent="0.25">
      <c r="A2" s="1" t="str">
        <f>'1. Forside'!A2</f>
        <v>V215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38009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38008.333333333328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33364.120000000003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-9289.0933333333232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Ølgod Vandværk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75</v>
      </c>
      <c r="E8" s="32">
        <v>50000</v>
      </c>
      <c r="F8" s="45">
        <f>E8/D8</f>
        <v>666.66666666666663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2015</v>
      </c>
      <c r="D9" s="31">
        <v>75</v>
      </c>
      <c r="E9" s="32">
        <v>125000</v>
      </c>
      <c r="F9" s="45">
        <f t="shared" ref="F9:F13" si="0">E9/D9</f>
        <v>1666.6666666666667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2015</v>
      </c>
      <c r="D10" s="31">
        <v>30</v>
      </c>
      <c r="E10" s="32">
        <v>167500</v>
      </c>
      <c r="F10" s="45">
        <f t="shared" si="0"/>
        <v>5583.333333333333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2016</v>
      </c>
      <c r="D11" s="31">
        <v>75</v>
      </c>
      <c r="E11" s="32">
        <v>50000</v>
      </c>
      <c r="F11" s="45">
        <f t="shared" si="0"/>
        <v>666.66666666666663</v>
      </c>
      <c r="G11" s="35" t="s">
        <v>0</v>
      </c>
      <c r="H11" s="26"/>
    </row>
    <row r="12" spans="1:8" s="148" customFormat="1" x14ac:dyDescent="0.25">
      <c r="A12" s="26"/>
      <c r="B12" s="29" t="s">
        <v>181</v>
      </c>
      <c r="C12" s="30">
        <v>2016</v>
      </c>
      <c r="D12" s="31">
        <v>75</v>
      </c>
      <c r="E12" s="32">
        <v>150000</v>
      </c>
      <c r="F12" s="45">
        <f t="shared" si="0"/>
        <v>2000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2016</v>
      </c>
      <c r="D13" s="31">
        <v>30</v>
      </c>
      <c r="E13" s="32">
        <v>150000</v>
      </c>
      <c r="F13" s="45">
        <f t="shared" si="0"/>
        <v>5000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7916.6666666666661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7666.6666666666661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15583.333333333332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Ølgod Vandværk Amba</v>
      </c>
      <c r="B1" s="56"/>
      <c r="C1" s="56"/>
      <c r="D1" s="176"/>
      <c r="E1" s="56"/>
    </row>
    <row r="2" spans="1:5" x14ac:dyDescent="0.25">
      <c r="A2" s="220" t="str">
        <f>'1. Forside'!A2</f>
        <v>V215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188</v>
      </c>
      <c r="C12" s="180">
        <v>2631590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2631590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20000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30000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2504630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2652600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-147970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Martin Bruun</cp:lastModifiedBy>
  <cp:lastPrinted>2015-05-11T13:46:52Z</cp:lastPrinted>
  <dcterms:created xsi:type="dcterms:W3CDTF">2014-01-17T08:54:17Z</dcterms:created>
  <dcterms:modified xsi:type="dcterms:W3CDTF">2015-09-17T11:22:45Z</dcterms:modified>
</cp:coreProperties>
</file>