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975" yWindow="630" windowWidth="24270" windowHeight="1102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F19" i="11" l="1"/>
  <c r="F18" i="11"/>
  <c r="F17" i="11"/>
  <c r="F16" i="11"/>
  <c r="F15" i="11"/>
  <c r="E35" i="13" l="1"/>
  <c r="G35" i="13" s="1"/>
  <c r="E27" i="13"/>
  <c r="E19" i="13"/>
  <c r="E15" i="13"/>
  <c r="G11" i="12"/>
  <c r="E17" i="2" s="1"/>
  <c r="G29" i="12"/>
  <c r="E20" i="2" s="1"/>
  <c r="G23" i="12"/>
  <c r="G17" i="12"/>
  <c r="E18" i="2" s="1"/>
  <c r="F11" i="11"/>
  <c r="F12" i="11"/>
  <c r="F13" i="11"/>
  <c r="F14" i="11"/>
  <c r="F20" i="11"/>
  <c r="F10" i="11"/>
  <c r="F21" i="11" s="1"/>
  <c r="G35" i="12" s="1"/>
  <c r="E15" i="2"/>
  <c r="G15" i="2" s="1"/>
  <c r="G12" i="9"/>
  <c r="G14" i="9" s="1"/>
  <c r="G9" i="9"/>
  <c r="G11" i="9" s="1"/>
  <c r="G12" i="7"/>
  <c r="E9" i="2" s="1"/>
  <c r="E19" i="2"/>
  <c r="E10" i="2"/>
  <c r="E28" i="13" l="1"/>
  <c r="G28" i="13" s="1"/>
  <c r="G36" i="13" s="1"/>
  <c r="E24" i="2" s="1"/>
  <c r="G24" i="2" s="1"/>
  <c r="G9" i="8"/>
  <c r="G36" i="12"/>
  <c r="E21" i="2" s="1"/>
  <c r="E22" i="2" s="1"/>
  <c r="G22" i="2" s="1"/>
  <c r="G15" i="9"/>
  <c r="E12" i="2" s="1"/>
  <c r="G11" i="8" l="1"/>
  <c r="E11" i="2" s="1"/>
  <c r="E13" i="2" s="1"/>
  <c r="G13" i="2" s="1"/>
  <c r="G25" i="2" s="1"/>
</calcChain>
</file>

<file path=xl/sharedStrings.xml><?xml version="1.0" encoding="utf-8"?>
<sst xmlns="http://schemas.openxmlformats.org/spreadsheetml/2006/main" count="230" uniqueCount="122">
  <si>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</si>
  <si>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</si>
  <si>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</si>
  <si>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</si>
  <si>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</si>
  <si>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</si>
  <si>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</si>
  <si>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</si>
  <si>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</si>
  <si>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</si>
  <si>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</si>
  <si>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</si>
  <si>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</si>
  <si>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</si>
  <si>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</si>
  <si>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</si>
  <si>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</si>
  <si>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</si>
  <si>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</si>
  <si>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</si>
  <si>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</si>
  <si>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</si>
  <si>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</si>
  <si>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</si>
  <si>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</si>
  <si>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</si>
  <si>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</si>
  <si>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</si>
  <si>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</si>
  <si>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</si>
  <si>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</si>
  <si>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</si>
  <si>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</si>
  <si>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</si>
  <si>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faktiske driftsomkostninger til medfinansiering af klimatilpasningsprojekter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</si>
  <si>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</si>
  <si>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</si>
  <si>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</si>
  <si>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</si>
  <si>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</si>
  <si>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</si>
  <si>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</si>
  <si>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</si>
  <si>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</si>
  <si>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</si>
  <si>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</si>
  <si>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</si>
  <si>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</si>
  <si>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</si>
  <si>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</si>
  <si>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</si>
  <si>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</si>
  <si>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</si>
  <si>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</si>
  <si>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</si>
  <si>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</si>
  <si>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</si>
  <si>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</si>
  <si>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</si>
  <si>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</si>
  <si>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</si>
  <si>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</si>
  <si>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</si>
  <si>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</si>
  <si>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</si>
  <si>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</si>
  <si>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</si>
  <si>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</si>
  <si>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</si>
  <si>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</si>
  <si>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</si>
  <si>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</si>
  <si>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</si>
  <si>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</si>
  <si>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</si>
  <si>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</si>
  <si>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</si>
  <si>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</si>
  <si>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</si>
  <si>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</si>
  <si>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</si>
  <si>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</si>
  <si>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faktiske omkostninger til medfinansiering af klimatilpasningsprojekter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</si>
  <si>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</si>
  <si>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</si>
  <si>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</si>
  <si>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</si>
  <si>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</si>
  <si>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</si>
  <si>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</si>
  <si>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</si>
  <si>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</si>
  <si>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</si>
  <si>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Selskabets faktiske omk. til klimatilpasningsprojekter i 2015, jf. reguleringsregnskabet</t>
  </si>
  <si>
    <t>Tillæg for budgetterede omk. til klimatilpasningsprojekter i prisloft 2015</t>
  </si>
  <si>
    <t>Korrektion af tillæg for budgetterede omk. til klimatilpasningsprojekter i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</si>
  <si>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</si>
  <si>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</si>
  <si>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</si>
  <si>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</si>
  <si>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</si>
  <si>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</si>
  <si>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</si>
  <si>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</si>
  <si>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</si>
  <si>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</si>
  <si>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</si>
  <si>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</si>
  <si>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</si>
  <si>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</si>
  <si>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 xml:space="preserve">Ledningsnet ≤ Ø 200 mm </t>
  </si>
  <si>
    <t>Indløb med riste, Konstruktioner</t>
  </si>
  <si>
    <t>Køretøjer, små lastvogne (&lt; 3.500 kg.)</t>
  </si>
  <si>
    <t>Rådnetanke, slam, Mek/EL</t>
  </si>
  <si>
    <t>Pumpeinstallation Miljøklasse A (100-300 l/s) - Mek/EL</t>
  </si>
  <si>
    <t>Indløb med riste, SRO</t>
  </si>
  <si>
    <t>Rådnetanke, slam, Konstruktioner</t>
  </si>
  <si>
    <t>Jordbassin Klasse B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</si>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</sst>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109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6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1.140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8" t="s">
        <v>121</v>
      </c>
      <c r="C3" s="78"/>
      <c r="D3" s="78"/>
      <c r="E3" s="78"/>
      <c r="F3" s="78"/>
      <c r="G3" s="78"/>
      <c r="H3" s="78"/>
      <c r="I3" s="20"/>
    </row>
    <row r="4" spans="1:9" ht="15" customHeight="1" x14ac:dyDescent="0.25">
      <c r="A4" s="20"/>
      <c r="B4" s="78"/>
      <c r="C4" s="78"/>
      <c r="D4" s="78"/>
      <c r="E4" s="78"/>
      <c r="F4" s="78"/>
      <c r="G4" s="78"/>
      <c r="H4" s="78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108</v>
      </c>
      <c r="C8" s="76"/>
      <c r="D8" s="76"/>
      <c r="E8" s="76"/>
      <c r="F8" s="76"/>
      <c r="G8" s="76"/>
      <c r="H8" s="77"/>
      <c r="I8" s="20"/>
    </row>
    <row r="9" spans="1:9" ht="30" customHeight="1" x14ac:dyDescent="0.25">
      <c r="A9" s="20"/>
      <c r="B9" s="79" t="s">
        <v>28</v>
      </c>
      <c r="C9" s="80"/>
      <c r="D9" s="81"/>
      <c r="E9" s="27">
        <f>'Fane 3. Grundlag'!G12</f>
        <v>112109795.62743232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96</v>
      </c>
      <c r="C10" s="83"/>
      <c r="D10" s="84"/>
      <c r="E10" s="31">
        <f>'Fane 3. Grundlag'!G11</f>
        <v>2679270.1147258799</v>
      </c>
      <c r="F10" s="28" t="s">
        <v>4</v>
      </c>
      <c r="G10" s="32"/>
      <c r="H10" s="33"/>
      <c r="I10" s="20"/>
    </row>
    <row r="11" spans="1:9" x14ac:dyDescent="0.25">
      <c r="A11" s="20"/>
      <c r="B11" s="82" t="s">
        <v>22</v>
      </c>
      <c r="C11" s="83"/>
      <c r="D11" s="84"/>
      <c r="E11" s="31">
        <f>'Fane 4. Individuelt eff.krav'!G11</f>
        <v>1206885.5409792264</v>
      </c>
      <c r="F11" s="28" t="s">
        <v>4</v>
      </c>
      <c r="G11" s="34"/>
      <c r="H11" s="33"/>
      <c r="I11" s="20"/>
    </row>
    <row r="12" spans="1:9" x14ac:dyDescent="0.25">
      <c r="A12" s="20"/>
      <c r="B12" s="82" t="s">
        <v>23</v>
      </c>
      <c r="C12" s="83"/>
      <c r="D12" s="84"/>
      <c r="E12" s="31">
        <f>'Fane 5. Generelt eff.krav'!G15</f>
        <v>1364713.8367140065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38</v>
      </c>
      <c r="C13" s="90"/>
      <c r="D13" s="91"/>
      <c r="E13" s="37">
        <f>$E$9-$E$11-$E$12</f>
        <v>109538196.2497391</v>
      </c>
      <c r="F13" s="38" t="s">
        <v>4</v>
      </c>
      <c r="G13" s="37">
        <f>E13</f>
        <v>109538196.2497391</v>
      </c>
      <c r="H13" s="38" t="s">
        <v>4</v>
      </c>
      <c r="I13" s="20"/>
    </row>
    <row r="14" spans="1:9" x14ac:dyDescent="0.25">
      <c r="A14" s="20"/>
      <c r="B14" s="75" t="s">
        <v>29</v>
      </c>
      <c r="C14" s="76"/>
      <c r="D14" s="76"/>
      <c r="E14" s="76"/>
      <c r="F14" s="76"/>
      <c r="G14" s="76"/>
      <c r="H14" s="77"/>
      <c r="I14" s="20"/>
    </row>
    <row r="15" spans="1:9" x14ac:dyDescent="0.25">
      <c r="A15" s="20"/>
      <c r="B15" s="85" t="s">
        <v>107</v>
      </c>
      <c r="C15" s="86"/>
      <c r="D15" s="87"/>
      <c r="E15" s="37">
        <f>'Fane 6. Hist. over el. underdæk'!G13</f>
        <v>0</v>
      </c>
      <c r="F15" s="38" t="s">
        <v>4</v>
      </c>
      <c r="G15" s="37">
        <f>E15</f>
        <v>0</v>
      </c>
      <c r="H15" s="38" t="s">
        <v>4</v>
      </c>
      <c r="I15" s="20"/>
    </row>
    <row r="16" spans="1:9" x14ac:dyDescent="0.25">
      <c r="A16" s="20"/>
      <c r="B16" s="75" t="s">
        <v>25</v>
      </c>
      <c r="C16" s="76"/>
      <c r="D16" s="76"/>
      <c r="E16" s="76"/>
      <c r="F16" s="76"/>
      <c r="G16" s="76"/>
      <c r="H16" s="77"/>
      <c r="I16" s="20"/>
    </row>
    <row r="17" spans="1:9" x14ac:dyDescent="0.25">
      <c r="A17" s="20"/>
      <c r="B17" s="79" t="s">
        <v>32</v>
      </c>
      <c r="C17" s="80"/>
      <c r="D17" s="81"/>
      <c r="E17" s="31">
        <f>'Fane 8. Korrektion af PL2015'!G11</f>
        <v>1139312</v>
      </c>
      <c r="F17" s="28" t="s">
        <v>4</v>
      </c>
      <c r="G17" s="39"/>
      <c r="H17" s="30"/>
      <c r="I17" s="20"/>
    </row>
    <row r="18" spans="1:9" x14ac:dyDescent="0.25">
      <c r="A18" s="20"/>
      <c r="B18" s="79" t="s">
        <v>33</v>
      </c>
      <c r="C18" s="80"/>
      <c r="D18" s="81"/>
      <c r="E18" s="31">
        <f>'Fane 8. Korrektion af PL2015'!G17</f>
        <v>-1987118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9" t="s">
        <v>97</v>
      </c>
      <c r="C19" s="80"/>
      <c r="D19" s="81"/>
      <c r="E19" s="31">
        <f>'Fane 8. Korrektion af PL2015'!G23</f>
        <v>-367969</v>
      </c>
      <c r="F19" s="28" t="s">
        <v>4</v>
      </c>
      <c r="G19" s="32"/>
      <c r="H19" s="33"/>
      <c r="I19" s="20"/>
    </row>
    <row r="20" spans="1:9" ht="30" customHeight="1" x14ac:dyDescent="0.25">
      <c r="A20" s="20"/>
      <c r="B20" s="79" t="s">
        <v>34</v>
      </c>
      <c r="C20" s="80"/>
      <c r="D20" s="81"/>
      <c r="E20" s="31">
        <f>'Fane 8. Korrektion af PL2015'!G29</f>
        <v>-157230</v>
      </c>
      <c r="F20" s="28" t="s">
        <v>4</v>
      </c>
      <c r="G20" s="34"/>
      <c r="H20" s="33"/>
      <c r="I20" s="20"/>
    </row>
    <row r="21" spans="1:9" ht="28.5" customHeight="1" x14ac:dyDescent="0.25">
      <c r="A21" s="20"/>
      <c r="B21" s="79" t="s">
        <v>35</v>
      </c>
      <c r="C21" s="80"/>
      <c r="D21" s="81"/>
      <c r="E21" s="31">
        <f>'Fane 8. Korrektion af PL2015'!G36</f>
        <v>1997278.42</v>
      </c>
      <c r="F21" s="28" t="s">
        <v>4</v>
      </c>
      <c r="G21" s="35"/>
      <c r="H21" s="36"/>
      <c r="I21" s="20"/>
    </row>
    <row r="22" spans="1:9" x14ac:dyDescent="0.25">
      <c r="A22" s="20"/>
      <c r="B22" s="85" t="s">
        <v>36</v>
      </c>
      <c r="C22" s="86"/>
      <c r="D22" s="87"/>
      <c r="E22" s="37">
        <f>SUM(E17:E21)</f>
        <v>624273.41999999993</v>
      </c>
      <c r="F22" s="38" t="s">
        <v>4</v>
      </c>
      <c r="G22" s="37">
        <f>E22</f>
        <v>624273.41999999993</v>
      </c>
      <c r="H22" s="38" t="s">
        <v>4</v>
      </c>
      <c r="I22" s="20"/>
    </row>
    <row r="23" spans="1:9" x14ac:dyDescent="0.25">
      <c r="A23" s="20"/>
      <c r="B23" s="75" t="s">
        <v>30</v>
      </c>
      <c r="C23" s="76"/>
      <c r="D23" s="76"/>
      <c r="E23" s="76"/>
      <c r="F23" s="76"/>
      <c r="G23" s="76"/>
      <c r="H23" s="77"/>
      <c r="I23" s="20"/>
    </row>
    <row r="24" spans="1:9" x14ac:dyDescent="0.25">
      <c r="A24" s="20"/>
      <c r="B24" s="85" t="s">
        <v>31</v>
      </c>
      <c r="C24" s="86"/>
      <c r="D24" s="87"/>
      <c r="E24" s="37">
        <f>'Fane 9. Kontrol af PL2015'!G36</f>
        <v>9214908</v>
      </c>
      <c r="F24" s="38" t="s">
        <v>4</v>
      </c>
      <c r="G24" s="37">
        <f>E24</f>
        <v>9214908</v>
      </c>
      <c r="H24" s="38" t="s">
        <v>4</v>
      </c>
      <c r="I24" s="20"/>
    </row>
    <row r="25" spans="1:9" x14ac:dyDescent="0.25">
      <c r="A25" s="20"/>
      <c r="B25" s="75" t="s">
        <v>37</v>
      </c>
      <c r="C25" s="76"/>
      <c r="D25" s="76"/>
      <c r="E25" s="76"/>
      <c r="F25" s="77"/>
      <c r="G25" s="40">
        <f>G13+G15+G22+G24</f>
        <v>119377377.6697391</v>
      </c>
      <c r="H25" s="41" t="s">
        <v>4</v>
      </c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9">
    <mergeCell ref="B17:D17"/>
    <mergeCell ref="B22:D22"/>
    <mergeCell ref="B19:D19"/>
    <mergeCell ref="B25:F25"/>
    <mergeCell ref="B3:H4"/>
    <mergeCell ref="B9:D9"/>
    <mergeCell ref="B11:D11"/>
    <mergeCell ref="B24:D24"/>
    <mergeCell ref="B12:D12"/>
    <mergeCell ref="B10:D10"/>
    <mergeCell ref="B13:D13"/>
    <mergeCell ref="B15:D15"/>
    <mergeCell ref="B18:D18"/>
    <mergeCell ref="B20:D20"/>
    <mergeCell ref="B21:D21"/>
    <mergeCell ref="B23:H23"/>
    <mergeCell ref="B16:H16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710937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8" t="s">
        <v>9</v>
      </c>
      <c r="C3" s="78"/>
      <c r="D3" s="78"/>
      <c r="E3" s="78"/>
      <c r="F3" s="78"/>
      <c r="G3" s="78"/>
      <c r="H3" s="78"/>
      <c r="I3" s="20"/>
    </row>
    <row r="4" spans="1:9" ht="15" customHeight="1" x14ac:dyDescent="0.25">
      <c r="A4" s="20"/>
      <c r="B4" s="78"/>
      <c r="C4" s="78"/>
      <c r="D4" s="78"/>
      <c r="E4" s="78"/>
      <c r="F4" s="78"/>
      <c r="G4" s="78"/>
      <c r="H4" s="78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39</v>
      </c>
      <c r="C8" s="76"/>
      <c r="D8" s="76"/>
      <c r="E8" s="76"/>
      <c r="F8" s="76"/>
      <c r="G8" s="76"/>
      <c r="H8" s="77"/>
      <c r="I8" s="20"/>
    </row>
    <row r="9" spans="1:9" x14ac:dyDescent="0.25">
      <c r="A9" s="20"/>
      <c r="B9" s="82" t="s">
        <v>98</v>
      </c>
      <c r="C9" s="83"/>
      <c r="D9" s="83"/>
      <c r="E9" s="83"/>
      <c r="F9" s="84"/>
      <c r="G9" s="46">
        <v>33843674.729208961</v>
      </c>
      <c r="H9" s="42" t="s">
        <v>4</v>
      </c>
      <c r="I9" s="20"/>
    </row>
    <row r="10" spans="1:9" x14ac:dyDescent="0.25">
      <c r="A10" s="20"/>
      <c r="B10" s="82" t="s">
        <v>99</v>
      </c>
      <c r="C10" s="83"/>
      <c r="D10" s="83"/>
      <c r="E10" s="83"/>
      <c r="F10" s="84"/>
      <c r="G10" s="46">
        <v>75586850.783497483</v>
      </c>
      <c r="H10" s="42" t="s">
        <v>4</v>
      </c>
      <c r="I10" s="20"/>
    </row>
    <row r="11" spans="1:9" x14ac:dyDescent="0.25">
      <c r="A11" s="20"/>
      <c r="B11" s="82" t="s">
        <v>100</v>
      </c>
      <c r="C11" s="83"/>
      <c r="D11" s="83"/>
      <c r="E11" s="83"/>
      <c r="F11" s="84"/>
      <c r="G11" s="46">
        <v>2679270.1147258799</v>
      </c>
      <c r="H11" s="42" t="s">
        <v>4</v>
      </c>
      <c r="I11" s="20"/>
    </row>
    <row r="12" spans="1:9" x14ac:dyDescent="0.25">
      <c r="A12" s="20"/>
      <c r="B12" s="75" t="s">
        <v>39</v>
      </c>
      <c r="C12" s="76"/>
      <c r="D12" s="76"/>
      <c r="E12" s="76"/>
      <c r="F12" s="77"/>
      <c r="G12" s="40">
        <f>SUM(G9:G11)</f>
        <v>112109795.62743232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101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102</v>
      </c>
      <c r="C9" s="97"/>
      <c r="D9" s="97"/>
      <c r="E9" s="97"/>
      <c r="F9" s="98"/>
      <c r="G9" s="10">
        <f>'Fane 3. Grundlag'!G12-'Fane 3. Grundlag'!G11</f>
        <v>109430525.51270644</v>
      </c>
      <c r="H9" s="3" t="s">
        <v>4</v>
      </c>
      <c r="I9" s="1"/>
    </row>
    <row r="10" spans="1:9" x14ac:dyDescent="0.25">
      <c r="A10" s="1"/>
      <c r="B10" s="96" t="s">
        <v>66</v>
      </c>
      <c r="C10" s="97"/>
      <c r="D10" s="97"/>
      <c r="E10" s="97"/>
      <c r="F10" s="98"/>
      <c r="G10" s="53">
        <v>1.1028783196687562</v>
      </c>
      <c r="H10" s="3" t="s">
        <v>67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1206885.5409792264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98</v>
      </c>
      <c r="C9" s="103"/>
      <c r="D9" s="103"/>
      <c r="E9" s="103"/>
      <c r="F9" s="104"/>
      <c r="G9" s="10">
        <f>'Fane 3. Grundlag'!G9</f>
        <v>33843674.729208961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67</v>
      </c>
      <c r="I10" s="1"/>
    </row>
    <row r="11" spans="1:9" x14ac:dyDescent="0.25">
      <c r="A11" s="1"/>
      <c r="B11" s="99" t="s">
        <v>68</v>
      </c>
      <c r="C11" s="100"/>
      <c r="D11" s="100"/>
      <c r="E11" s="100"/>
      <c r="F11" s="101"/>
      <c r="G11" s="17">
        <f>$G$9*$G$10/100</f>
        <v>676873.49458417925</v>
      </c>
      <c r="H11" s="6" t="s">
        <v>4</v>
      </c>
      <c r="I11" s="1"/>
    </row>
    <row r="12" spans="1:9" x14ac:dyDescent="0.25">
      <c r="A12" s="1"/>
      <c r="B12" s="96" t="s">
        <v>99</v>
      </c>
      <c r="C12" s="97"/>
      <c r="D12" s="97"/>
      <c r="E12" s="97"/>
      <c r="F12" s="98"/>
      <c r="G12" s="10">
        <f>'Fane 3. Grundlag'!G10</f>
        <v>75586850.783497483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67</v>
      </c>
      <c r="I13" s="1"/>
    </row>
    <row r="14" spans="1:9" x14ac:dyDescent="0.25">
      <c r="A14" s="1"/>
      <c r="B14" s="99" t="s">
        <v>69</v>
      </c>
      <c r="C14" s="100"/>
      <c r="D14" s="100"/>
      <c r="E14" s="100"/>
      <c r="F14" s="101"/>
      <c r="G14" s="17">
        <f>$G$12*$G$13/100</f>
        <v>687840.34212982713</v>
      </c>
      <c r="H14" s="6" t="s">
        <v>4</v>
      </c>
      <c r="I14" s="1"/>
    </row>
    <row r="15" spans="1:9" x14ac:dyDescent="0.25">
      <c r="A15" s="1"/>
      <c r="B15" s="93" t="s">
        <v>103</v>
      </c>
      <c r="C15" s="94"/>
      <c r="D15" s="94"/>
      <c r="E15" s="94"/>
      <c r="F15" s="95"/>
      <c r="G15" s="18">
        <f>G11+G14</f>
        <v>1364713.8367140065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105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106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71</v>
      </c>
      <c r="C9" s="97"/>
      <c r="D9" s="97"/>
      <c r="E9" s="97"/>
      <c r="F9" s="98"/>
      <c r="G9" s="46">
        <v>2895086</v>
      </c>
      <c r="H9" s="3" t="s">
        <v>4</v>
      </c>
      <c r="I9" s="1"/>
    </row>
    <row r="10" spans="1:9" x14ac:dyDescent="0.25">
      <c r="A10" s="1"/>
      <c r="B10" s="96" t="s">
        <v>72</v>
      </c>
      <c r="C10" s="97"/>
      <c r="D10" s="97"/>
      <c r="E10" s="97"/>
      <c r="F10" s="98"/>
      <c r="G10" s="46">
        <v>2895088</v>
      </c>
      <c r="H10" s="3" t="s">
        <v>4</v>
      </c>
      <c r="I10" s="1"/>
    </row>
    <row r="11" spans="1:9" x14ac:dyDescent="0.25">
      <c r="A11" s="1"/>
      <c r="B11" s="105" t="s">
        <v>87</v>
      </c>
      <c r="C11" s="106"/>
      <c r="D11" s="106"/>
      <c r="E11" s="106"/>
      <c r="F11" s="107"/>
      <c r="G11" s="48">
        <v>0</v>
      </c>
      <c r="H11" s="12" t="s">
        <v>4</v>
      </c>
      <c r="I11" s="1"/>
    </row>
    <row r="12" spans="1:9" x14ac:dyDescent="0.25">
      <c r="A12" s="1"/>
      <c r="B12" s="96" t="s">
        <v>73</v>
      </c>
      <c r="C12" s="97"/>
      <c r="D12" s="97"/>
      <c r="E12" s="97"/>
      <c r="F12" s="98"/>
      <c r="G12" s="46">
        <v>0</v>
      </c>
      <c r="H12" s="3" t="s">
        <v>4</v>
      </c>
      <c r="I12" s="1"/>
    </row>
    <row r="13" spans="1:9" x14ac:dyDescent="0.25">
      <c r="A13" s="1"/>
      <c r="B13" s="93" t="s">
        <v>70</v>
      </c>
      <c r="C13" s="94"/>
      <c r="D13" s="94"/>
      <c r="E13" s="94"/>
      <c r="F13" s="95"/>
      <c r="G13" s="18">
        <v>0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3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74</v>
      </c>
      <c r="F9" s="108" t="s">
        <v>3</v>
      </c>
      <c r="G9" s="108"/>
      <c r="H9" s="1"/>
    </row>
    <row r="10" spans="1:8" x14ac:dyDescent="0.25">
      <c r="A10" s="1"/>
      <c r="B10" s="50" t="s">
        <v>110</v>
      </c>
      <c r="C10" s="47">
        <v>2015</v>
      </c>
      <c r="D10" s="47">
        <v>75</v>
      </c>
      <c r="E10" s="46">
        <v>4194402</v>
      </c>
      <c r="F10" s="10">
        <f>E10/D10</f>
        <v>55925.36</v>
      </c>
      <c r="G10" s="3" t="s">
        <v>4</v>
      </c>
      <c r="H10" s="1"/>
    </row>
    <row r="11" spans="1:8" x14ac:dyDescent="0.25">
      <c r="A11" s="1"/>
      <c r="B11" s="50" t="s">
        <v>110</v>
      </c>
      <c r="C11" s="47">
        <v>2015</v>
      </c>
      <c r="D11" s="47">
        <v>75</v>
      </c>
      <c r="E11" s="46">
        <v>15222097</v>
      </c>
      <c r="F11" s="10">
        <f t="shared" ref="F11:F20" si="0">E11/D11</f>
        <v>202961.29333333333</v>
      </c>
      <c r="G11" s="3" t="s">
        <v>4</v>
      </c>
      <c r="H11" s="1"/>
    </row>
    <row r="12" spans="1:8" x14ac:dyDescent="0.25">
      <c r="A12" s="1"/>
      <c r="B12" s="50" t="s">
        <v>111</v>
      </c>
      <c r="C12" s="47">
        <v>2015</v>
      </c>
      <c r="D12" s="47">
        <v>60</v>
      </c>
      <c r="E12" s="46">
        <v>581939</v>
      </c>
      <c r="F12" s="10">
        <f t="shared" si="0"/>
        <v>9698.9833333333336</v>
      </c>
      <c r="G12" s="3" t="s">
        <v>4</v>
      </c>
      <c r="H12" s="1"/>
    </row>
    <row r="13" spans="1:8" x14ac:dyDescent="0.25">
      <c r="A13" s="1"/>
      <c r="B13" s="50" t="s">
        <v>110</v>
      </c>
      <c r="C13" s="47">
        <v>2015</v>
      </c>
      <c r="D13" s="47">
        <v>75</v>
      </c>
      <c r="E13" s="46">
        <v>85431212</v>
      </c>
      <c r="F13" s="10">
        <f t="shared" si="0"/>
        <v>1139082.8266666667</v>
      </c>
      <c r="G13" s="3" t="s">
        <v>4</v>
      </c>
      <c r="H13" s="1"/>
    </row>
    <row r="14" spans="1:8" x14ac:dyDescent="0.25">
      <c r="A14" s="1"/>
      <c r="B14" s="50" t="s">
        <v>112</v>
      </c>
      <c r="C14" s="47">
        <v>2015</v>
      </c>
      <c r="D14" s="47">
        <v>5</v>
      </c>
      <c r="E14" s="46">
        <v>601311</v>
      </c>
      <c r="F14" s="10">
        <f t="shared" si="0"/>
        <v>120262.2</v>
      </c>
      <c r="G14" s="3" t="s">
        <v>4</v>
      </c>
      <c r="H14" s="1"/>
    </row>
    <row r="15" spans="1:8" x14ac:dyDescent="0.25">
      <c r="A15" s="1"/>
      <c r="B15" s="50" t="s">
        <v>113</v>
      </c>
      <c r="C15" s="47">
        <v>2015</v>
      </c>
      <c r="D15" s="47">
        <v>20</v>
      </c>
      <c r="E15" s="46">
        <v>6095490</v>
      </c>
      <c r="F15" s="10">
        <f t="shared" si="0"/>
        <v>304774.5</v>
      </c>
      <c r="G15" s="3" t="s">
        <v>4</v>
      </c>
      <c r="H15" s="1"/>
    </row>
    <row r="16" spans="1:8" x14ac:dyDescent="0.25">
      <c r="A16" s="1"/>
      <c r="B16" s="50" t="s">
        <v>114</v>
      </c>
      <c r="C16" s="47">
        <v>2015</v>
      </c>
      <c r="D16" s="47">
        <v>20</v>
      </c>
      <c r="E16" s="46">
        <v>6280682</v>
      </c>
      <c r="F16" s="10">
        <f t="shared" si="0"/>
        <v>314034.09999999998</v>
      </c>
      <c r="G16" s="3" t="s">
        <v>4</v>
      </c>
      <c r="H16" s="1"/>
    </row>
    <row r="17" spans="1:8" x14ac:dyDescent="0.25">
      <c r="A17" s="1"/>
      <c r="B17" s="50" t="s">
        <v>115</v>
      </c>
      <c r="C17" s="47">
        <v>2015</v>
      </c>
      <c r="D17" s="47">
        <v>10</v>
      </c>
      <c r="E17" s="46">
        <v>1942161</v>
      </c>
      <c r="F17" s="10">
        <f t="shared" si="0"/>
        <v>194216.1</v>
      </c>
      <c r="G17" s="3" t="s">
        <v>4</v>
      </c>
      <c r="H17" s="1"/>
    </row>
    <row r="18" spans="1:8" x14ac:dyDescent="0.25">
      <c r="A18" s="1"/>
      <c r="B18" s="50" t="s">
        <v>116</v>
      </c>
      <c r="C18" s="47">
        <v>2015</v>
      </c>
      <c r="D18" s="47">
        <v>60</v>
      </c>
      <c r="E18" s="46">
        <v>11133375</v>
      </c>
      <c r="F18" s="10">
        <f t="shared" si="0"/>
        <v>185556.25</v>
      </c>
      <c r="G18" s="3" t="s">
        <v>4</v>
      </c>
      <c r="H18" s="1"/>
    </row>
    <row r="19" spans="1:8" x14ac:dyDescent="0.25">
      <c r="A19" s="1"/>
      <c r="B19" s="50" t="s">
        <v>111</v>
      </c>
      <c r="C19" s="47">
        <v>2015</v>
      </c>
      <c r="D19" s="47">
        <v>60</v>
      </c>
      <c r="E19" s="46">
        <v>824161</v>
      </c>
      <c r="F19" s="10">
        <f t="shared" si="0"/>
        <v>13736.016666666666</v>
      </c>
      <c r="G19" s="3" t="s">
        <v>4</v>
      </c>
      <c r="H19" s="1"/>
    </row>
    <row r="20" spans="1:8" x14ac:dyDescent="0.25">
      <c r="A20" s="1"/>
      <c r="B20" s="50" t="s">
        <v>117</v>
      </c>
      <c r="C20" s="47">
        <v>2015</v>
      </c>
      <c r="D20" s="47">
        <v>50</v>
      </c>
      <c r="E20" s="46">
        <v>14152904</v>
      </c>
      <c r="F20" s="10">
        <f t="shared" si="0"/>
        <v>283058.08</v>
      </c>
      <c r="G20" s="3" t="s">
        <v>4</v>
      </c>
      <c r="H20" s="1"/>
    </row>
    <row r="21" spans="1:8" x14ac:dyDescent="0.25">
      <c r="A21" s="1"/>
      <c r="B21" s="93" t="s">
        <v>118</v>
      </c>
      <c r="C21" s="94"/>
      <c r="D21" s="94"/>
      <c r="E21" s="95"/>
      <c r="F21" s="18">
        <f>SUM(F10:F20)</f>
        <v>2823305.71</v>
      </c>
      <c r="G21" s="8" t="s">
        <v>4</v>
      </c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</sheetData>
  <sheetProtection password="C6BD" sheet="1" objects="1" scenarios="1"/>
  <mergeCells count="4">
    <mergeCell ref="B21:E2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5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5" t="s">
        <v>7</v>
      </c>
      <c r="C3" s="115"/>
      <c r="D3" s="115"/>
      <c r="E3" s="115"/>
      <c r="F3" s="115"/>
      <c r="G3" s="115"/>
      <c r="H3" s="115"/>
      <c r="I3" s="1"/>
    </row>
    <row r="4" spans="1:9" ht="15" customHeight="1" x14ac:dyDescent="0.25">
      <c r="A4" s="1"/>
      <c r="B4" s="115"/>
      <c r="C4" s="115"/>
      <c r="D4" s="115"/>
      <c r="E4" s="115"/>
      <c r="F4" s="115"/>
      <c r="G4" s="115"/>
      <c r="H4" s="11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09" t="s">
        <v>88</v>
      </c>
      <c r="C8" s="110"/>
      <c r="D8" s="110"/>
      <c r="E8" s="110"/>
      <c r="F8" s="110"/>
      <c r="G8" s="110"/>
      <c r="H8" s="111"/>
      <c r="I8" s="1"/>
    </row>
    <row r="9" spans="1:9" x14ac:dyDescent="0.25">
      <c r="A9" s="1"/>
      <c r="B9" s="96" t="s">
        <v>75</v>
      </c>
      <c r="C9" s="97"/>
      <c r="D9" s="97"/>
      <c r="E9" s="97"/>
      <c r="F9" s="98"/>
      <c r="G9" s="46">
        <v>2706312</v>
      </c>
      <c r="H9" s="3" t="s">
        <v>4</v>
      </c>
      <c r="I9" s="1"/>
    </row>
    <row r="10" spans="1:9" x14ac:dyDescent="0.25">
      <c r="A10" s="1"/>
      <c r="B10" s="96" t="s">
        <v>76</v>
      </c>
      <c r="C10" s="97"/>
      <c r="D10" s="97"/>
      <c r="E10" s="97"/>
      <c r="F10" s="98"/>
      <c r="G10" s="46">
        <v>1567000</v>
      </c>
      <c r="H10" s="3" t="s">
        <v>4</v>
      </c>
      <c r="I10" s="1"/>
    </row>
    <row r="11" spans="1:9" x14ac:dyDescent="0.25">
      <c r="A11" s="1"/>
      <c r="B11" s="93" t="s">
        <v>77</v>
      </c>
      <c r="C11" s="94"/>
      <c r="D11" s="94"/>
      <c r="E11" s="94"/>
      <c r="F11" s="95"/>
      <c r="G11" s="18">
        <f>G9-G10</f>
        <v>1139312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09" t="s">
        <v>78</v>
      </c>
      <c r="C14" s="110"/>
      <c r="D14" s="110"/>
      <c r="E14" s="110"/>
      <c r="F14" s="110"/>
      <c r="G14" s="110"/>
      <c r="H14" s="111"/>
      <c r="I14" s="1"/>
    </row>
    <row r="15" spans="1:9" x14ac:dyDescent="0.25">
      <c r="A15" s="1"/>
      <c r="B15" s="96" t="s">
        <v>79</v>
      </c>
      <c r="C15" s="97"/>
      <c r="D15" s="97"/>
      <c r="E15" s="97"/>
      <c r="F15" s="98"/>
      <c r="G15" s="46">
        <v>6669882</v>
      </c>
      <c r="H15" s="3" t="s">
        <v>4</v>
      </c>
      <c r="I15" s="1"/>
    </row>
    <row r="16" spans="1:9" x14ac:dyDescent="0.25">
      <c r="A16" s="1"/>
      <c r="B16" s="96" t="s">
        <v>80</v>
      </c>
      <c r="C16" s="97"/>
      <c r="D16" s="97"/>
      <c r="E16" s="97"/>
      <c r="F16" s="98"/>
      <c r="G16" s="46">
        <v>8657000</v>
      </c>
      <c r="H16" s="3" t="s">
        <v>4</v>
      </c>
      <c r="I16" s="1"/>
    </row>
    <row r="17" spans="1:9" x14ac:dyDescent="0.25">
      <c r="A17" s="1"/>
      <c r="B17" s="93" t="s">
        <v>81</v>
      </c>
      <c r="C17" s="94"/>
      <c r="D17" s="94"/>
      <c r="E17" s="94"/>
      <c r="F17" s="95"/>
      <c r="G17" s="18">
        <f>G15-G16</f>
        <v>-1987118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09" t="s">
        <v>89</v>
      </c>
      <c r="C20" s="110"/>
      <c r="D20" s="110"/>
      <c r="E20" s="110"/>
      <c r="F20" s="110"/>
      <c r="G20" s="110"/>
      <c r="H20" s="111"/>
      <c r="I20" s="1"/>
    </row>
    <row r="21" spans="1:9" x14ac:dyDescent="0.25">
      <c r="A21" s="1"/>
      <c r="B21" s="96" t="s">
        <v>90</v>
      </c>
      <c r="C21" s="97"/>
      <c r="D21" s="97"/>
      <c r="E21" s="97"/>
      <c r="F21" s="98"/>
      <c r="G21" s="46">
        <v>158031</v>
      </c>
      <c r="H21" s="3" t="s">
        <v>4</v>
      </c>
      <c r="I21" s="1"/>
    </row>
    <row r="22" spans="1:9" x14ac:dyDescent="0.25">
      <c r="A22" s="1"/>
      <c r="B22" s="96" t="s">
        <v>92</v>
      </c>
      <c r="C22" s="97"/>
      <c r="D22" s="97"/>
      <c r="E22" s="97"/>
      <c r="F22" s="98"/>
      <c r="G22" s="46">
        <v>526000</v>
      </c>
      <c r="H22" s="3" t="s">
        <v>4</v>
      </c>
      <c r="I22" s="1"/>
    </row>
    <row r="23" spans="1:9" x14ac:dyDescent="0.25">
      <c r="A23" s="1"/>
      <c r="B23" s="93" t="s">
        <v>91</v>
      </c>
      <c r="C23" s="94"/>
      <c r="D23" s="94"/>
      <c r="E23" s="94"/>
      <c r="F23" s="95"/>
      <c r="G23" s="18">
        <f>G21-G22</f>
        <v>-367969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ht="30" customHeight="1" x14ac:dyDescent="0.25">
      <c r="A26" s="1"/>
      <c r="B26" s="109" t="s">
        <v>82</v>
      </c>
      <c r="C26" s="110"/>
      <c r="D26" s="110"/>
      <c r="E26" s="110"/>
      <c r="F26" s="110"/>
      <c r="G26" s="110"/>
      <c r="H26" s="111"/>
      <c r="I26" s="1"/>
    </row>
    <row r="27" spans="1:9" ht="29.25" customHeight="1" x14ac:dyDescent="0.25">
      <c r="A27" s="1"/>
      <c r="B27" s="112" t="s">
        <v>93</v>
      </c>
      <c r="C27" s="113"/>
      <c r="D27" s="113"/>
      <c r="E27" s="113"/>
      <c r="F27" s="114"/>
      <c r="G27" s="46">
        <v>0</v>
      </c>
      <c r="H27" s="3" t="s">
        <v>4</v>
      </c>
      <c r="I27" s="1"/>
    </row>
    <row r="28" spans="1:9" x14ac:dyDescent="0.25">
      <c r="A28" s="1"/>
      <c r="B28" s="96" t="s">
        <v>94</v>
      </c>
      <c r="C28" s="97"/>
      <c r="D28" s="97"/>
      <c r="E28" s="97"/>
      <c r="F28" s="98"/>
      <c r="G28" s="46">
        <v>157230</v>
      </c>
      <c r="H28" s="3" t="s">
        <v>4</v>
      </c>
      <c r="I28" s="1"/>
    </row>
    <row r="29" spans="1:9" ht="30" customHeight="1" x14ac:dyDescent="0.25">
      <c r="A29" s="1"/>
      <c r="B29" s="109" t="s">
        <v>95</v>
      </c>
      <c r="C29" s="110"/>
      <c r="D29" s="110"/>
      <c r="E29" s="110"/>
      <c r="F29" s="111"/>
      <c r="G29" s="18">
        <f>G27-G28</f>
        <v>-157230</v>
      </c>
      <c r="H29" s="8" t="s">
        <v>4</v>
      </c>
      <c r="I29" s="1"/>
    </row>
    <row r="30" spans="1:9" x14ac:dyDescent="0.25">
      <c r="A30" s="1"/>
      <c r="B30" s="11"/>
      <c r="C30" s="11"/>
      <c r="D30" s="11"/>
      <c r="E30" s="11"/>
      <c r="F30" s="11"/>
      <c r="G30" s="11"/>
      <c r="H30" s="11"/>
      <c r="I30" s="1"/>
    </row>
    <row r="31" spans="1:9" x14ac:dyDescent="0.25">
      <c r="A31" s="1"/>
      <c r="B31" s="11"/>
      <c r="C31" s="11"/>
      <c r="D31" s="11"/>
      <c r="E31" s="11"/>
      <c r="F31" s="11"/>
      <c r="G31" s="11"/>
      <c r="H31" s="11"/>
      <c r="I31" s="1"/>
    </row>
    <row r="32" spans="1:9" x14ac:dyDescent="0.25">
      <c r="A32" s="1"/>
      <c r="B32" s="109" t="s">
        <v>83</v>
      </c>
      <c r="C32" s="110"/>
      <c r="D32" s="110"/>
      <c r="E32" s="110"/>
      <c r="F32" s="110"/>
      <c r="G32" s="110"/>
      <c r="H32" s="111"/>
      <c r="I32" s="1"/>
    </row>
    <row r="33" spans="1:9" x14ac:dyDescent="0.25">
      <c r="A33" s="1"/>
      <c r="B33" s="96" t="s">
        <v>84</v>
      </c>
      <c r="C33" s="97"/>
      <c r="D33" s="97"/>
      <c r="E33" s="97"/>
      <c r="F33" s="98"/>
      <c r="G33" s="46">
        <v>1660333</v>
      </c>
      <c r="H33" s="3" t="s">
        <v>4</v>
      </c>
      <c r="I33" s="1"/>
    </row>
    <row r="34" spans="1:9" x14ac:dyDescent="0.25">
      <c r="A34" s="1"/>
      <c r="B34" s="96" t="s">
        <v>85</v>
      </c>
      <c r="C34" s="97"/>
      <c r="D34" s="97"/>
      <c r="E34" s="97"/>
      <c r="F34" s="98"/>
      <c r="G34" s="46">
        <v>1989000</v>
      </c>
      <c r="H34" s="3" t="s">
        <v>4</v>
      </c>
      <c r="I34" s="1"/>
    </row>
    <row r="35" spans="1:9" x14ac:dyDescent="0.25">
      <c r="A35" s="1"/>
      <c r="B35" s="96" t="s">
        <v>86</v>
      </c>
      <c r="C35" s="97"/>
      <c r="D35" s="97"/>
      <c r="E35" s="97"/>
      <c r="F35" s="98"/>
      <c r="G35" s="10">
        <f>'Fane 7. Gen. inv. i 2015'!F21</f>
        <v>2823305.71</v>
      </c>
      <c r="H35" s="3" t="s">
        <v>4</v>
      </c>
      <c r="I35" s="1"/>
    </row>
    <row r="36" spans="1:9" x14ac:dyDescent="0.25">
      <c r="A36" s="1"/>
      <c r="B36" s="93" t="s">
        <v>83</v>
      </c>
      <c r="C36" s="94"/>
      <c r="D36" s="94"/>
      <c r="E36" s="94"/>
      <c r="F36" s="95"/>
      <c r="G36" s="18">
        <f>G35-G33+G35-G34</f>
        <v>1997278.42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</sheetData>
  <sheetProtection password="C6BD" sheet="1" objects="1" scenarios="1"/>
  <mergeCells count="22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23:F23"/>
    <mergeCell ref="B32:H32"/>
    <mergeCell ref="B33:F33"/>
    <mergeCell ref="B27:F27"/>
    <mergeCell ref="B28:F28"/>
    <mergeCell ref="B34:F34"/>
    <mergeCell ref="B35:F35"/>
    <mergeCell ref="B36:F36"/>
    <mergeCell ref="B26:H26"/>
    <mergeCell ref="B29:F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5" t="s">
        <v>6</v>
      </c>
      <c r="C3" s="115"/>
      <c r="D3" s="115"/>
      <c r="E3" s="115"/>
      <c r="F3" s="115"/>
      <c r="G3" s="115"/>
      <c r="H3" s="115"/>
      <c r="I3" s="1"/>
    </row>
    <row r="4" spans="1:9" ht="15" customHeight="1" x14ac:dyDescent="0.25">
      <c r="A4" s="1"/>
      <c r="B4" s="115"/>
      <c r="C4" s="115"/>
      <c r="D4" s="115"/>
      <c r="E4" s="115"/>
      <c r="F4" s="115"/>
      <c r="G4" s="115"/>
      <c r="H4" s="11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40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42</v>
      </c>
      <c r="C9" s="100"/>
      <c r="D9" s="100"/>
      <c r="E9" s="100"/>
      <c r="F9" s="101"/>
      <c r="G9" s="45">
        <v>103155547</v>
      </c>
      <c r="H9" s="6" t="s">
        <v>4</v>
      </c>
      <c r="I9" s="1"/>
    </row>
    <row r="10" spans="1:9" x14ac:dyDescent="0.25">
      <c r="A10" s="1"/>
      <c r="B10" s="93" t="s">
        <v>43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44</v>
      </c>
      <c r="C11" s="97"/>
      <c r="D11" s="98"/>
      <c r="E11" s="46">
        <v>49716139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45</v>
      </c>
      <c r="C12" s="97"/>
      <c r="D12" s="98"/>
      <c r="E12" s="46">
        <v>6608650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46</v>
      </c>
      <c r="C13" s="97"/>
      <c r="D13" s="98"/>
      <c r="E13" s="46">
        <v>-2525633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47</v>
      </c>
      <c r="C14" s="97"/>
      <c r="D14" s="98"/>
      <c r="E14" s="46">
        <v>5308667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48</v>
      </c>
      <c r="C15" s="100"/>
      <c r="D15" s="101"/>
      <c r="E15" s="17">
        <f>SUM(E11:E14)</f>
        <v>59107823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49</v>
      </c>
      <c r="C16" s="97"/>
      <c r="D16" s="98"/>
      <c r="E16" s="46">
        <v>364669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50</v>
      </c>
      <c r="C17" s="97"/>
      <c r="D17" s="98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51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52</v>
      </c>
      <c r="C19" s="100"/>
      <c r="D19" s="101"/>
      <c r="E19" s="17">
        <f>SUM(E16:E18)</f>
        <v>364669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2" t="s">
        <v>53</v>
      </c>
      <c r="C20" s="113"/>
      <c r="D20" s="114"/>
      <c r="E20" s="46">
        <v>-8573823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2" t="s">
        <v>54</v>
      </c>
      <c r="C21" s="113"/>
      <c r="D21" s="114"/>
      <c r="E21" s="46">
        <v>-42861296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55</v>
      </c>
      <c r="C22" s="97"/>
      <c r="D22" s="98"/>
      <c r="E22" s="46">
        <v>-8350266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56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2" t="s">
        <v>57</v>
      </c>
      <c r="C24" s="113"/>
      <c r="D24" s="114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2" t="s">
        <v>58</v>
      </c>
      <c r="C25" s="113"/>
      <c r="D25" s="114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2" t="s">
        <v>59</v>
      </c>
      <c r="C26" s="113"/>
      <c r="D26" s="114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60</v>
      </c>
      <c r="C27" s="100"/>
      <c r="D27" s="101"/>
      <c r="E27" s="17">
        <f>SUM(E20:E26)</f>
        <v>-59785385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61</v>
      </c>
      <c r="C28" s="100"/>
      <c r="D28" s="101"/>
      <c r="E28" s="17">
        <f>E15+E19+E27</f>
        <v>-312893</v>
      </c>
      <c r="F28" s="6" t="s">
        <v>4</v>
      </c>
      <c r="G28" s="16">
        <f>IF(E28&lt;0,0,-E28)</f>
        <v>0</v>
      </c>
      <c r="H28" s="6" t="s">
        <v>4</v>
      </c>
      <c r="I28" s="1"/>
    </row>
    <row r="29" spans="1:9" x14ac:dyDescent="0.25">
      <c r="A29" s="1"/>
      <c r="B29" s="93" t="s">
        <v>62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62</v>
      </c>
      <c r="C30" s="100"/>
      <c r="D30" s="101"/>
      <c r="E30" s="45"/>
      <c r="F30" s="6" t="s">
        <v>4</v>
      </c>
      <c r="G30" s="17">
        <f>-$E$30</f>
        <v>0</v>
      </c>
      <c r="H30" s="6" t="s">
        <v>4</v>
      </c>
      <c r="I30" s="1"/>
    </row>
    <row r="31" spans="1:9" x14ac:dyDescent="0.25">
      <c r="A31" s="1"/>
      <c r="B31" s="116" t="s">
        <v>119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2" t="s">
        <v>120</v>
      </c>
      <c r="C32" s="113"/>
      <c r="D32" s="114"/>
      <c r="E32" s="46">
        <v>88961570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63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2" t="s">
        <v>64</v>
      </c>
      <c r="C34" s="113"/>
      <c r="D34" s="114"/>
      <c r="E34" s="46">
        <v>4979069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65</v>
      </c>
      <c r="C35" s="100"/>
      <c r="D35" s="101"/>
      <c r="E35" s="17">
        <f>SUM(E32:E34)</f>
        <v>93940639</v>
      </c>
      <c r="F35" s="6" t="s">
        <v>4</v>
      </c>
      <c r="G35" s="17">
        <f>-E35</f>
        <v>-93940639</v>
      </c>
      <c r="H35" s="6" t="s">
        <v>4</v>
      </c>
      <c r="I35" s="1"/>
    </row>
    <row r="36" spans="1:9" x14ac:dyDescent="0.25">
      <c r="A36" s="1"/>
      <c r="B36" s="93" t="s">
        <v>41</v>
      </c>
      <c r="C36" s="94"/>
      <c r="D36" s="94"/>
      <c r="E36" s="94"/>
      <c r="F36" s="95"/>
      <c r="G36" s="18">
        <f>$G$9+$G$28+$G$30+$G$35</f>
        <v>9214908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Magnus Bloch Thomsen (KFST)</cp:lastModifiedBy>
  <cp:lastPrinted>2016-06-14T12:57:30Z</cp:lastPrinted>
  <dcterms:created xsi:type="dcterms:W3CDTF">2016-06-02T08:51:18Z</dcterms:created>
  <dcterms:modified xsi:type="dcterms:W3CDTF">2016-12-13T16:06:39Z</dcterms:modified>
</cp:coreProperties>
</file>