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645" windowWidth="20535" windowHeight="11760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F9" i="7" l="1"/>
  <c r="F10" i="7"/>
  <c r="F11" i="7"/>
  <c r="F12" i="7"/>
  <c r="F13" i="7"/>
  <c r="F9" i="2" l="1"/>
  <c r="F11" i="2" s="1"/>
  <c r="F10" i="2"/>
  <c r="F8" i="2"/>
  <c r="E31" i="19" l="1"/>
  <c r="C36" i="19" l="1"/>
  <c r="E36" i="19" s="1"/>
  <c r="C26" i="19" l="1"/>
  <c r="C17" i="19"/>
  <c r="A2" i="15" l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14" i="16" l="1"/>
  <c r="C8" i="8" s="1"/>
  <c r="C9" i="9"/>
  <c r="C15" i="8" s="1"/>
  <c r="E29" i="19"/>
  <c r="C12" i="8"/>
  <c r="C14" i="3"/>
  <c r="C22" i="8" s="1"/>
  <c r="C13" i="15"/>
  <c r="C15" i="15" s="1"/>
  <c r="C11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F15" i="7" l="1"/>
  <c r="C9" i="12" l="1"/>
  <c r="C11" i="12" s="1"/>
  <c r="C31" i="8" s="1"/>
  <c r="E31" i="8" s="1"/>
  <c r="F8" i="7" l="1"/>
  <c r="F14" i="7" s="1"/>
  <c r="C9" i="10" l="1"/>
  <c r="C15" i="11" l="1"/>
  <c r="C28" i="8" s="1"/>
  <c r="C14" i="4"/>
  <c r="C26" i="8" s="1"/>
  <c r="C26" i="3"/>
  <c r="C24" i="8" s="1"/>
  <c r="F16" i="7"/>
  <c r="C18" i="8" s="1"/>
  <c r="C20" i="3"/>
  <c r="C23" i="8" s="1"/>
  <c r="C9" i="3"/>
  <c r="C21" i="8" s="1"/>
  <c r="C8" i="4"/>
  <c r="C25" i="8" s="1"/>
  <c r="C10" i="10"/>
  <c r="C17" i="8" s="1"/>
  <c r="F13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<sst xmlns="http://schemas.openxmlformats.org/spreadsheetml/2006/main" count="365" uniqueCount="195">
  <si>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</si>
  <si>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</si>
  <si>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</si>
  <si>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</si>
  <si>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</si>
  <si>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</si>
  <si>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</si>
  <si>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</si>
  <si>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</si>
  <si>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</si>
  <si>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</si>
  <si>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</si>
  <si>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</si>
  <si>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</si>
  <si>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</si>
  <si>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</si>
  <si>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</si>
  <si>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</si>
  <si>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</si>
  <si>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</si>
  <si>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</si>
  <si>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</si>
  <si>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</si>
  <si>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</si>
  <si>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</si>
  <si>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</si>
  <si>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</si>
  <si>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</si>
  <si>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</si>
  <si>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</si>
  <si>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</si>
  <si>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</si>
  <si>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</si>
  <si>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</si>
  <si>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</si>
  <si>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</si>
  <si>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</si>
  <si>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</si>
  <si>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</si>
  <si>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</si>
  <si>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</si>
  <si>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</si>
  <si>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</si>
  <si>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</si>
  <si>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</si>
  <si>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</si>
  <si>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</si>
  <si>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</si>
  <si>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</si>
  <si>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</si>
  <si>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</si>
  <si>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</si>
  <si>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</si>
  <si>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</si>
  <si>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</si>
  <si>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</si>
  <si>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</si>
  <si>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</si>
  <si>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</si>
  <si>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</si>
  <si>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</si>
  <si>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</si>
  <si>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</si>
  <si>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</si>
  <si>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</si>
  <si>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</si>
  <si>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</si>
  <si>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</si>
  <si>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</si>
  <si>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</si>
  <si>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</si>
  <si>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</si>
  <si>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</si>
  <si>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</si>
  <si>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</si>
  <si>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</si>
  <si>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</si>
  <si>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</si>
  <si>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</si>
  <si>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</si>
  <si>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</si>
  <si>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</si>
  <si>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</si>
  <si>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</si>
  <si>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</si>
  <si>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</si>
  <si>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</si>
  <si>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</si>
  <si>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</si>
  <si>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</si>
  <si>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</si>
  <si>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</si>
  <si>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</si>
  <si>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</si>
  <si>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</si>
  <si>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</si>
  <si>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</si>
  <si>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</si>
  <si>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</si>
  <si>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</si>
  <si>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</si>
  <si>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</si>
  <si>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</si>
  <si>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</si>
  <si>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</si>
  <si>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</si>
  <si>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</si>
  <si>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</si>
  <si>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</si>
  <si>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</si>
  <si>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</si>
  <si>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</si>
  <si>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</si>
  <si>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</si>
  <si>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</si>
  <si>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</si>
  <si>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</si>
  <si>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</si>
  <si>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</si>
  <si>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</si>
  <si>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</si>
  <si>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</si>
  <si>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</si>
  <si>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</si>
  <si>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</si>
  <si>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</si>
  <si>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</si>
  <si>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</si>
  <si>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</si>
  <si>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</si>
  <si>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</si>
  <si>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</si>
  <si>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</si>
  <si>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</si>
  <si>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</si>
  <si>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</si>
  <si>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</si>
  <si>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</si>
  <si>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</si>
  <si>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</si>
  <si>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</si>
  <si>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</si>
  <si>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</si>
  <si>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</si>
  <si>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</si>
  <si>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</si>
  <si>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</si>
  <si>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</si>
  <si>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</si>
  <si>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</si>
  <si>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</si>
  <si>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</si>
  <si>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</si>
  <si>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</si>
  <si>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</si>
  <si>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</si>
  <si>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</si>
  <si>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</si>
  <si>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</si>
  <si>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</si>
  <si>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</si>
  <si>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</si>
  <si>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</si>
  <si>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</si>
  <si>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</si>
  <si>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</si>
  <si>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</si>
  <si>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</si>
  <si>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</si>
  <si>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</si>
  <si>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</si>
  <si>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</si>
  <si>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</si>
  <si>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</si>
  <si>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</si>
  <si>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</si>
  <si>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</si>
  <si>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</si>
  <si>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</si>
  <si>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</si>
  <si>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Elanlæg</t>
  </si>
  <si>
    <t>2014</t>
  </si>
  <si>
    <t>20</t>
  </si>
  <si>
    <t>Udpumpningsanlæg, Freqvensomformer</t>
  </si>
  <si>
    <t>25</t>
  </si>
  <si>
    <t>Solcelleanlæg</t>
  </si>
  <si>
    <t>Ejendomsskatter</t>
  </si>
  <si>
    <t>Afregningsmålere, elektroniske ≤ Ø 110mm (Qn 10)</t>
  </si>
  <si>
    <t>SRO anlæg</t>
  </si>
  <si>
    <t>SRO-anlæg, vandværk</t>
  </si>
  <si>
    <t xml:space="preserve">Ørslev Vandværk a.m.b.a. </t>
  </si>
  <si>
    <t>V105</t>
  </si>
  <si>
    <t>Tillæg for gennemførte investeringer i 2010-2014</t>
  </si>
  <si>
    <t>Tillæg for afgift for ledningsført vand i 2016</t>
  </si>
  <si>
    <t>Afgift for ledningsført vand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</si>
</sst>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8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7" fillId="2" borderId="0" xfId="0" applyFont="1" applyFill="1" applyProtection="1"/>
    <xf numFmtId="0" fontId="67" fillId="56" borderId="0" xfId="0" applyFont="1" applyFill="1" applyProtection="1"/>
    <xf numFmtId="165" fontId="67" fillId="56" borderId="0" xfId="1" applyNumberFormat="1" applyFont="1" applyFill="1" applyAlignment="1" applyProtection="1">
      <alignment wrapText="1"/>
    </xf>
    <xf numFmtId="0" fontId="67" fillId="56" borderId="0" xfId="0" applyFont="1" applyFill="1" applyAlignment="1" applyProtection="1">
      <alignment horizontal="left" wrapText="1"/>
    </xf>
    <xf numFmtId="3" fontId="67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190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191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27" t="s">
        <v>58</v>
      </c>
      <c r="E8" s="227"/>
      <c r="F8" s="227"/>
      <c r="G8" s="123"/>
      <c r="H8" s="123"/>
      <c r="I8" s="123"/>
    </row>
    <row r="9" spans="1:9" x14ac:dyDescent="0.25">
      <c r="A9" s="121"/>
      <c r="B9" s="121"/>
      <c r="C9" s="121"/>
      <c r="D9" s="238" t="s">
        <v>106</v>
      </c>
      <c r="E9" s="238"/>
      <c r="F9" s="238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28" t="s">
        <v>59</v>
      </c>
      <c r="E13" s="228"/>
      <c r="F13" s="228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29" t="s">
        <v>60</v>
      </c>
      <c r="E16" s="230"/>
      <c r="F16" s="231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2" t="s">
        <v>2</v>
      </c>
      <c r="E17" s="233"/>
      <c r="F17" s="234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2" t="s">
        <v>128</v>
      </c>
      <c r="E18" s="233"/>
      <c r="F18" s="234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35" t="s">
        <v>44</v>
      </c>
      <c r="E19" s="236"/>
      <c r="F19" s="237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35" t="s">
        <v>61</v>
      </c>
      <c r="E20" s="236"/>
      <c r="F20" s="237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35" t="s">
        <v>87</v>
      </c>
      <c r="E21" s="236"/>
      <c r="F21" s="237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35" t="s">
        <v>62</v>
      </c>
      <c r="E22" s="236"/>
      <c r="F22" s="237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54" t="s">
        <v>42</v>
      </c>
      <c r="E23" s="255"/>
      <c r="F23" s="256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51" t="s">
        <v>63</v>
      </c>
      <c r="E24" s="252"/>
      <c r="F24" s="253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48" t="s">
        <v>43</v>
      </c>
      <c r="E25" s="249"/>
      <c r="F25" s="250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45" t="s">
        <v>64</v>
      </c>
      <c r="E26" s="246"/>
      <c r="F26" s="247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39" t="s">
        <v>137</v>
      </c>
      <c r="E27" s="240"/>
      <c r="F27" s="241"/>
      <c r="G27" s="126"/>
      <c r="H27" s="121"/>
      <c r="I27" s="121"/>
    </row>
    <row r="28" spans="1:9" x14ac:dyDescent="0.25">
      <c r="A28" s="121"/>
      <c r="B28" s="121"/>
      <c r="C28" s="127" t="s">
        <v>127</v>
      </c>
      <c r="D28" s="242" t="s">
        <v>138</v>
      </c>
      <c r="E28" s="243"/>
      <c r="F28" s="244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  <mergeCell ref="D8:F8"/>
    <mergeCell ref="D13:F13"/>
    <mergeCell ref="D16:F16"/>
    <mergeCell ref="D17:F17"/>
    <mergeCell ref="D19:F19"/>
    <mergeCell ref="D9:F9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 xml:space="preserve">Ørslev Vandværk a.m.b.a. </v>
      </c>
      <c r="B1" s="56"/>
      <c r="C1" s="56"/>
      <c r="D1" s="56"/>
      <c r="E1" s="56"/>
    </row>
    <row r="2" spans="1:5" x14ac:dyDescent="0.25">
      <c r="A2" s="220" t="str">
        <f>'1. Forside'!A2</f>
        <v>V105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118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145</v>
      </c>
      <c r="C6" s="178"/>
      <c r="D6" s="189"/>
      <c r="E6" s="56"/>
    </row>
    <row r="7" spans="1:5" x14ac:dyDescent="0.25">
      <c r="A7" s="56"/>
      <c r="B7" s="212"/>
      <c r="C7" s="51">
        <v>0</v>
      </c>
      <c r="D7" s="190" t="s">
        <v>0</v>
      </c>
      <c r="E7" s="56"/>
    </row>
    <row r="8" spans="1:5" x14ac:dyDescent="0.25">
      <c r="A8" s="56"/>
      <c r="B8" s="54" t="s">
        <v>36</v>
      </c>
      <c r="C8" s="55">
        <f>SUM(C7:C7)</f>
        <v>0</v>
      </c>
      <c r="D8" s="191" t="s">
        <v>0</v>
      </c>
      <c r="E8" s="56"/>
    </row>
    <row r="9" spans="1:5" x14ac:dyDescent="0.25">
      <c r="A9" s="56"/>
      <c r="B9" s="56"/>
      <c r="C9" s="182"/>
      <c r="D9" s="56"/>
      <c r="E9" s="56"/>
    </row>
    <row r="10" spans="1:5" x14ac:dyDescent="0.25">
      <c r="A10" s="56"/>
      <c r="B10" s="56"/>
      <c r="C10" s="182"/>
      <c r="D10" s="56"/>
      <c r="E10" s="56"/>
    </row>
    <row r="11" spans="1:5" ht="27.2" customHeight="1" x14ac:dyDescent="0.25">
      <c r="A11" s="56"/>
      <c r="B11" s="20" t="s">
        <v>146</v>
      </c>
      <c r="C11" s="192"/>
      <c r="D11" s="189"/>
      <c r="E11" s="56"/>
    </row>
    <row r="12" spans="1:5" ht="16.7" customHeight="1" x14ac:dyDescent="0.25">
      <c r="A12" s="56"/>
      <c r="B12" s="108" t="s">
        <v>147</v>
      </c>
      <c r="C12" s="19">
        <v>0</v>
      </c>
      <c r="D12" s="151" t="s">
        <v>0</v>
      </c>
      <c r="E12" s="56"/>
    </row>
    <row r="13" spans="1:5" ht="16.7" customHeight="1" x14ac:dyDescent="0.25">
      <c r="A13" s="56"/>
      <c r="B13" s="108" t="s">
        <v>148</v>
      </c>
      <c r="C13" s="40">
        <v>0</v>
      </c>
      <c r="D13" s="151" t="s">
        <v>0</v>
      </c>
      <c r="E13" s="56"/>
    </row>
    <row r="14" spans="1:5" x14ac:dyDescent="0.25">
      <c r="A14" s="56"/>
      <c r="B14" s="28" t="s">
        <v>149</v>
      </c>
      <c r="C14" s="55">
        <f>C12-C13</f>
        <v>0</v>
      </c>
      <c r="D14" s="153" t="s">
        <v>0</v>
      </c>
      <c r="E14" s="56"/>
    </row>
    <row r="15" spans="1:5" ht="15.75" x14ac:dyDescent="0.25">
      <c r="A15" s="56"/>
      <c r="B15" s="193"/>
      <c r="C15" s="56"/>
      <c r="D15" s="56"/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hidden="1" x14ac:dyDescent="0.25">
      <c r="B18" s="194"/>
      <c r="E18" s="195"/>
    </row>
    <row r="19" spans="1:5" ht="15.75" hidden="1" x14ac:dyDescent="0.25">
      <c r="B19" s="195"/>
      <c r="C19" s="195"/>
    </row>
    <row r="20" spans="1:5" ht="15.75" hidden="1" x14ac:dyDescent="0.25">
      <c r="B20" s="195"/>
      <c r="E20" s="195"/>
    </row>
    <row r="21" spans="1:5" ht="15.75" hidden="1" x14ac:dyDescent="0.25">
      <c r="B21" s="195"/>
      <c r="D21" s="195"/>
    </row>
    <row r="22" spans="1:5" ht="15.75" hidden="1" x14ac:dyDescent="0.25">
      <c r="B22" s="195"/>
      <c r="C22" s="195"/>
    </row>
    <row r="23" spans="1:5" ht="15.75" hidden="1" x14ac:dyDescent="0.25">
      <c r="B23" s="195"/>
      <c r="C23" s="195"/>
    </row>
    <row r="24" spans="1:5" ht="15.75" hidden="1" x14ac:dyDescent="0.25">
      <c r="B24" s="195"/>
      <c r="D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4"/>
      <c r="C27" s="194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5"/>
    </row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4"/>
    </row>
    <row r="63" spans="2:2" hidden="1" x14ac:dyDescent="0.25"/>
    <row r="64" spans="2:2" hidden="1" x14ac:dyDescent="0.25"/>
    <row r="65" spans="1:5" hidden="1" x14ac:dyDescent="0.25">
      <c r="A65" s="185"/>
      <c r="B65" s="185"/>
      <c r="C65" s="185"/>
      <c r="D65" s="185"/>
      <c r="E65" s="185"/>
    </row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topLeftCell="A4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 xml:space="preserve">Ørslev Vandværk a.m.b.a. </v>
      </c>
      <c r="B1" s="26"/>
      <c r="C1" s="26"/>
      <c r="D1" s="26"/>
      <c r="E1" s="26"/>
    </row>
    <row r="2" spans="1:5" x14ac:dyDescent="0.25">
      <c r="A2" s="221" t="str">
        <f>'1. Forside'!A2</f>
        <v>V105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176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150</v>
      </c>
      <c r="C6" s="197"/>
      <c r="D6" s="198"/>
      <c r="E6" s="26"/>
    </row>
    <row r="7" spans="1:5" x14ac:dyDescent="0.25">
      <c r="A7" s="26"/>
      <c r="B7" s="110" t="s">
        <v>151</v>
      </c>
      <c r="C7" s="51">
        <v>0</v>
      </c>
      <c r="D7" s="190" t="s">
        <v>0</v>
      </c>
      <c r="E7" s="26"/>
    </row>
    <row r="8" spans="1:5" x14ac:dyDescent="0.25">
      <c r="A8" s="26"/>
      <c r="B8" s="110" t="s">
        <v>152</v>
      </c>
      <c r="C8" s="51">
        <v>4000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-4000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156</v>
      </c>
      <c r="C12" s="199"/>
      <c r="D12" s="198"/>
      <c r="E12" s="26"/>
    </row>
    <row r="13" spans="1:5" x14ac:dyDescent="0.25">
      <c r="A13" s="26"/>
      <c r="B13" s="108" t="s">
        <v>153</v>
      </c>
      <c r="C13" s="19">
        <v>-4868</v>
      </c>
      <c r="D13" s="151" t="s">
        <v>0</v>
      </c>
      <c r="E13" s="26"/>
    </row>
    <row r="14" spans="1:5" x14ac:dyDescent="0.25">
      <c r="A14" s="26"/>
      <c r="B14" s="108" t="s">
        <v>154</v>
      </c>
      <c r="C14" s="40">
        <v>-1000</v>
      </c>
      <c r="D14" s="151" t="s">
        <v>0</v>
      </c>
      <c r="E14" s="26"/>
    </row>
    <row r="15" spans="1:5" x14ac:dyDescent="0.25">
      <c r="A15" s="26"/>
      <c r="B15" s="28" t="s">
        <v>155</v>
      </c>
      <c r="C15" s="55">
        <f>C13-C14</f>
        <v>-3868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 xml:space="preserve">Ørslev Vandværk a.m.b.a. </v>
      </c>
      <c r="B1" s="26"/>
      <c r="C1" s="26"/>
      <c r="D1" s="26"/>
      <c r="E1" s="26"/>
    </row>
    <row r="2" spans="1:5" x14ac:dyDescent="0.25">
      <c r="A2" s="221" t="str">
        <f>'1. Forside'!A2</f>
        <v>V105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177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-1049686</v>
      </c>
      <c r="D7" s="190" t="s">
        <v>0</v>
      </c>
      <c r="E7" s="26"/>
    </row>
    <row r="8" spans="1:5" x14ac:dyDescent="0.25">
      <c r="A8" s="26"/>
      <c r="B8" s="111" t="s">
        <v>157</v>
      </c>
      <c r="C8" s="51">
        <v>-529020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-520666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-104133.2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topLeftCell="A7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 xml:space="preserve">Ørslev Vandværk a.m.b.a. 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V105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178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3244883.6125114262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158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604498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159</v>
      </c>
      <c r="C10" s="14">
        <v>39436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160</v>
      </c>
      <c r="C11" s="14">
        <v>-43395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161</v>
      </c>
      <c r="C12" s="14">
        <v>62106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662645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0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0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83658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0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-588496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-588496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157807</v>
      </c>
      <c r="D27" s="79" t="s">
        <v>0</v>
      </c>
      <c r="E27" s="10">
        <f>IF(C27&lt;0,0,-C27)</f>
        <v>-157807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162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162</v>
      </c>
      <c r="C31" s="208">
        <v>0</v>
      </c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3407027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3407027</v>
      </c>
      <c r="D36" s="79" t="s">
        <v>0</v>
      </c>
      <c r="E36" s="10">
        <f>-C36</f>
        <v>-3407027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-319950.38748857379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 xml:space="preserve">Ørslev Vandværk a.m.b.a. 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V105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179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0</v>
      </c>
      <c r="D7" s="222" t="s">
        <v>0</v>
      </c>
      <c r="E7" s="223">
        <v>0</v>
      </c>
      <c r="F7" s="222" t="s">
        <v>0</v>
      </c>
      <c r="G7" s="223">
        <v>83658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0</v>
      </c>
      <c r="F8" s="222" t="s">
        <v>0</v>
      </c>
      <c r="G8" s="224">
        <v>83658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/>
      <c r="H10" s="222" t="s">
        <v>0</v>
      </c>
      <c r="I10" s="61"/>
      <c r="J10" s="222" t="s">
        <v>0</v>
      </c>
      <c r="K10" s="225">
        <f>IF(C11&gt;SUM(E8:I9),C11-SUM(E8:I9),0)*-1</f>
        <v>0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0</v>
      </c>
      <c r="D11" s="226" t="s">
        <v>0</v>
      </c>
      <c r="E11" s="55">
        <f>C11+E7-E8-E9</f>
        <v>0</v>
      </c>
      <c r="F11" s="226" t="s">
        <v>0</v>
      </c>
      <c r="G11" s="55">
        <f>E11+G7-G8-G9</f>
        <v>0</v>
      </c>
      <c r="H11" s="226" t="s">
        <v>0</v>
      </c>
      <c r="I11" s="55">
        <f>G11+I7-I8-I9</f>
        <v>0</v>
      </c>
      <c r="J11" s="226" t="s">
        <v>0</v>
      </c>
      <c r="K11" s="55">
        <f>K7-K8-K9+K10+I11</f>
        <v>0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 xml:space="preserve">Ørslev Vandværk a.m.b.a. 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V105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959302.64550638536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-3645.3500529242642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0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955657.29545346112</v>
      </c>
      <c r="D13" s="79" t="s">
        <v>0</v>
      </c>
      <c r="E13" s="6">
        <f>C13</f>
        <v>955657.29545346112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524897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192</v>
      </c>
      <c r="C16" s="14">
        <f>'6. Gennemførte investeringer'!F13</f>
        <v>83400.306666666671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109</v>
      </c>
      <c r="C17" s="14">
        <f>'7. Korrektion investeringer'!C10</f>
        <v>-21260.520000000004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110</v>
      </c>
      <c r="C18" s="14">
        <f>'8. Planlagte investeringer'!F16</f>
        <v>88741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675777.78666666662</v>
      </c>
      <c r="D19" s="79" t="s">
        <v>0</v>
      </c>
      <c r="E19" s="8">
        <f>C19</f>
        <v>675777.78666666662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139</v>
      </c>
      <c r="C21" s="14">
        <f>'9. 1-1 omkostninger'!C9</f>
        <v>35000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171</v>
      </c>
      <c r="C22" s="14">
        <f>'9. 1-1 omkostninger'!C14</f>
        <v>2271382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172</v>
      </c>
      <c r="C23" s="14">
        <f>'9. 1-1 omkostninger'!C20</f>
        <v>14000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111</v>
      </c>
      <c r="C24" s="14">
        <f>'9. 1-1 omkostninger'!C26</f>
        <v>184175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145</v>
      </c>
      <c r="C25" s="14">
        <f>'10. Miljø- og servicemål'!C8</f>
        <v>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112</v>
      </c>
      <c r="C26" s="14">
        <f>'10. Miljø- og servicemål'!C14</f>
        <v>0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173</v>
      </c>
      <c r="C27" s="14">
        <f>'11. Nettofinansielle poster'!C9</f>
        <v>-4000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113</v>
      </c>
      <c r="C28" s="14">
        <f>'11. Nettofinansielle poster'!C15</f>
        <v>-3868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2496689</v>
      </c>
      <c r="D29" s="79" t="s">
        <v>0</v>
      </c>
      <c r="E29" s="6">
        <f>C29</f>
        <v>2496689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-104133.2</v>
      </c>
      <c r="D31" s="79" t="s">
        <v>0</v>
      </c>
      <c r="E31" s="10">
        <f>C31</f>
        <v>-104133.2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175</v>
      </c>
      <c r="C33" s="9">
        <f>'13. Kontrol med indtægtsrammen'!E37</f>
        <v>-319950.38748857379</v>
      </c>
      <c r="D33" s="79" t="s">
        <v>0</v>
      </c>
      <c r="E33" s="12">
        <f>C33</f>
        <v>-319950.38748857379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114</v>
      </c>
      <c r="C35" s="11"/>
      <c r="D35" s="100"/>
      <c r="E35" s="10">
        <f>E13+E19+E29+E31+E33</f>
        <v>3704040.494631554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115</v>
      </c>
      <c r="C36" s="101"/>
      <c r="D36" s="102"/>
      <c r="E36" s="140">
        <v>313054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116</v>
      </c>
      <c r="C37" s="104"/>
      <c r="D37" s="105"/>
      <c r="E37" s="67">
        <f>E35/E36</f>
        <v>11.831953894955994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117</v>
      </c>
      <c r="C38" s="104"/>
      <c r="D38" s="105"/>
      <c r="E38" s="67">
        <f>(E35-C22)/E36</f>
        <v>4.5763941512696018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 xml:space="preserve">Ørslev Vandværk a.m.b.a. 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V105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124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163</v>
      </c>
      <c r="C6" s="150"/>
      <c r="D6" s="150"/>
      <c r="E6" s="26"/>
    </row>
    <row r="7" spans="1:16384" s="148" customFormat="1" ht="14.1" customHeight="1" x14ac:dyDescent="0.25">
      <c r="A7" s="26"/>
      <c r="B7" s="22" t="s">
        <v>164</v>
      </c>
      <c r="C7" s="40">
        <v>959302.64550638536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165</v>
      </c>
      <c r="C9" s="27">
        <f>C7+C8</f>
        <v>959302.64550638536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166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167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164</v>
      </c>
      <c r="C18" s="40">
        <v>959302.64550638536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168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-3645.3500529242642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 xml:space="preserve">Ørslev Vandværk a.m.b.a. 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V105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129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813872.36444761732</v>
      </c>
      <c r="D7" s="151" t="s">
        <v>0</v>
      </c>
      <c r="E7" s="26"/>
    </row>
    <row r="8" spans="1:5" ht="14.1" customHeight="1" x14ac:dyDescent="0.25">
      <c r="A8" s="26"/>
      <c r="B8" s="22" t="s">
        <v>169</v>
      </c>
      <c r="C8" s="40">
        <f>'3. Driftsomkostninger'!C18+'3. Driftsomkostninger'!C20</f>
        <v>955657.29545346112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164</v>
      </c>
      <c r="C13" s="40">
        <f>'3. Driftsomkostninger'!C18</f>
        <v>959302.64550638536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170</v>
      </c>
      <c r="C19" s="218">
        <v>0</v>
      </c>
      <c r="D19" s="151" t="s">
        <v>0</v>
      </c>
      <c r="E19" s="26"/>
    </row>
    <row r="20" spans="1:5" ht="14.1" customHeight="1" x14ac:dyDescent="0.25">
      <c r="A20" s="26"/>
      <c r="B20" s="28" t="s">
        <v>174</v>
      </c>
      <c r="C20" s="27">
        <v>0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 xml:space="preserve">Ørslev Vandværk a.m.b.a. 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V105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122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22187841.513861686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524897</v>
      </c>
      <c r="D8" s="151" t="s">
        <v>0</v>
      </c>
      <c r="E8" s="26"/>
    </row>
    <row r="9" spans="1:5" ht="14.1" customHeight="1" x14ac:dyDescent="0.25">
      <c r="A9" s="26"/>
      <c r="B9" s="28" t="s">
        <v>125</v>
      </c>
      <c r="C9" s="27">
        <f>C8</f>
        <v>524897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90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 xml:space="preserve">Ørslev Vandværk a.m.b.a. 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V105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126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131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180</v>
      </c>
      <c r="C8" s="30" t="s">
        <v>181</v>
      </c>
      <c r="D8" s="31" t="s">
        <v>182</v>
      </c>
      <c r="E8" s="32">
        <v>139970</v>
      </c>
      <c r="F8" s="34">
        <f>+E8/D8</f>
        <v>6998.5</v>
      </c>
      <c r="G8" s="35" t="s">
        <v>0</v>
      </c>
      <c r="H8" s="26"/>
    </row>
    <row r="9" spans="1:8" s="148" customFormat="1" x14ac:dyDescent="0.25">
      <c r="A9" s="26"/>
      <c r="B9" s="29" t="s">
        <v>185</v>
      </c>
      <c r="C9" s="30" t="s">
        <v>181</v>
      </c>
      <c r="D9" s="31">
        <v>25</v>
      </c>
      <c r="E9" s="32">
        <v>228496</v>
      </c>
      <c r="F9" s="34">
        <f t="shared" ref="F9:F10" si="0">+E9/D9</f>
        <v>9139.84</v>
      </c>
      <c r="G9" s="35" t="s">
        <v>0</v>
      </c>
      <c r="H9" s="26"/>
    </row>
    <row r="10" spans="1:8" s="148" customFormat="1" x14ac:dyDescent="0.25">
      <c r="A10" s="26"/>
      <c r="B10" s="29" t="s">
        <v>183</v>
      </c>
      <c r="C10" s="30" t="s">
        <v>181</v>
      </c>
      <c r="D10" s="31" t="s">
        <v>184</v>
      </c>
      <c r="E10" s="32">
        <v>220035</v>
      </c>
      <c r="F10" s="34">
        <f t="shared" si="0"/>
        <v>8801.4</v>
      </c>
      <c r="G10" s="35" t="s">
        <v>0</v>
      </c>
      <c r="H10" s="26"/>
    </row>
    <row r="11" spans="1:8" s="148" customFormat="1" x14ac:dyDescent="0.25">
      <c r="A11" s="26"/>
      <c r="B11" s="23" t="s">
        <v>71</v>
      </c>
      <c r="C11" s="158"/>
      <c r="D11" s="158"/>
      <c r="E11" s="158"/>
      <c r="F11" s="36">
        <f>SUM(F8:F10)</f>
        <v>24939.739999999998</v>
      </c>
      <c r="G11" s="37" t="s">
        <v>0</v>
      </c>
      <c r="H11" s="26"/>
    </row>
    <row r="12" spans="1:8" s="148" customFormat="1" x14ac:dyDescent="0.25">
      <c r="A12" s="26"/>
      <c r="B12" s="107" t="s">
        <v>132</v>
      </c>
      <c r="C12" s="159"/>
      <c r="D12" s="159"/>
      <c r="E12" s="159"/>
      <c r="F12" s="66">
        <v>58460.566666666666</v>
      </c>
      <c r="G12" s="37" t="s">
        <v>0</v>
      </c>
      <c r="H12" s="26"/>
    </row>
    <row r="13" spans="1:8" s="148" customFormat="1" x14ac:dyDescent="0.25">
      <c r="A13" s="26"/>
      <c r="B13" s="39" t="s">
        <v>68</v>
      </c>
      <c r="C13" s="160"/>
      <c r="D13" s="160"/>
      <c r="E13" s="161"/>
      <c r="F13" s="38">
        <f>F11+F12</f>
        <v>83400.306666666671</v>
      </c>
      <c r="G13" s="38" t="s">
        <v>0</v>
      </c>
      <c r="H13" s="26"/>
    </row>
    <row r="14" spans="1:8" s="148" customFormat="1" x14ac:dyDescent="0.25">
      <c r="A14" s="26"/>
      <c r="B14" s="26"/>
      <c r="C14" s="26"/>
      <c r="D14" s="26"/>
      <c r="E14" s="26"/>
      <c r="F14" s="26"/>
      <c r="G14" s="26"/>
      <c r="H14" s="26"/>
    </row>
    <row r="15" spans="1:8" s="148" customFormat="1" x14ac:dyDescent="0.25">
      <c r="A15" s="26"/>
      <c r="B15" s="26"/>
      <c r="C15" s="26"/>
      <c r="D15" s="26"/>
      <c r="E15" s="26"/>
      <c r="F15" s="26"/>
      <c r="G15" s="26"/>
      <c r="H15" s="26"/>
    </row>
    <row r="16" spans="1:8" s="148" customFormat="1" x14ac:dyDescent="0.25">
      <c r="A16" s="26"/>
      <c r="B16" s="26"/>
      <c r="C16" s="26"/>
      <c r="D16" s="26"/>
      <c r="E16" s="26"/>
      <c r="F16" s="26"/>
      <c r="G16" s="26"/>
      <c r="H16" s="26"/>
    </row>
    <row r="17" s="148" customFormat="1" hidden="1" x14ac:dyDescent="0.25"/>
    <row r="18" s="148" customFormat="1" hidden="1" x14ac:dyDescent="0.25"/>
    <row r="19" s="148" customFormat="1" hidden="1" x14ac:dyDescent="0.25"/>
    <row r="20" s="148" customFormat="1" ht="14.45" hidden="1" customHeight="1" x14ac:dyDescent="0.25"/>
    <row r="21" s="148" customFormat="1" ht="14.45" hidden="1" customHeight="1" x14ac:dyDescent="0.25"/>
    <row r="22" s="148" customFormat="1" ht="15" hidden="1" customHeight="1" x14ac:dyDescent="0.25"/>
    <row r="23" s="148" customFormat="1" ht="15" hidden="1" customHeight="1" x14ac:dyDescent="0.25"/>
    <row r="24" s="148" customFormat="1" ht="15" hidden="1" customHeight="1" x14ac:dyDescent="0.25"/>
    <row r="25" s="148" customFormat="1" ht="15" hidden="1" customHeight="1" x14ac:dyDescent="0.25"/>
    <row r="26" s="148" customFormat="1" ht="15" hidden="1" customHeight="1" x14ac:dyDescent="0.25"/>
    <row r="27" s="148" customFormat="1" hidden="1" x14ac:dyDescent="0.25"/>
    <row r="28" s="148" customFormat="1" hidden="1" x14ac:dyDescent="0.25"/>
    <row r="29" s="148" customFormat="1" hidden="1" x14ac:dyDescent="0.25"/>
    <row r="30" s="148" customFormat="1" hidden="1" x14ac:dyDescent="0.25"/>
    <row r="31" s="148" customFormat="1" hidden="1" x14ac:dyDescent="0.25"/>
    <row r="32" s="148" customFormat="1" hidden="1" x14ac:dyDescent="0.25"/>
    <row r="33" s="148" customFormat="1" hidden="1" x14ac:dyDescent="0.25"/>
    <row r="34" s="148" customFormat="1" hidden="1" x14ac:dyDescent="0.25"/>
    <row r="35" s="148" customFormat="1" hidden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 xml:space="preserve">Ørslev Vandværk a.m.b.a. </v>
      </c>
      <c r="B1" s="162"/>
      <c r="C1" s="162"/>
      <c r="D1" s="162"/>
      <c r="E1" s="162"/>
    </row>
    <row r="2" spans="1:5" x14ac:dyDescent="0.25">
      <c r="A2" s="1" t="str">
        <f>'1. Forside'!A2</f>
        <v>V105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121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133</v>
      </c>
      <c r="C6" s="163"/>
      <c r="D6" s="163"/>
      <c r="E6" s="162"/>
    </row>
    <row r="7" spans="1:5" x14ac:dyDescent="0.25">
      <c r="A7" s="162"/>
      <c r="B7" s="108" t="s">
        <v>134</v>
      </c>
      <c r="C7" s="19">
        <v>20503</v>
      </c>
      <c r="D7" s="151" t="s">
        <v>0</v>
      </c>
      <c r="E7" s="162"/>
    </row>
    <row r="8" spans="1:5" x14ac:dyDescent="0.25">
      <c r="A8" s="162"/>
      <c r="B8" s="108" t="s">
        <v>135</v>
      </c>
      <c r="C8" s="19">
        <v>50637</v>
      </c>
      <c r="D8" s="151" t="s">
        <v>0</v>
      </c>
      <c r="E8" s="162"/>
    </row>
    <row r="9" spans="1:5" ht="15" customHeight="1" x14ac:dyDescent="0.25">
      <c r="A9" s="162"/>
      <c r="B9" s="108" t="s">
        <v>136</v>
      </c>
      <c r="C9" s="40">
        <f>'6. Gennemførte investeringer'!F11</f>
        <v>24939.739999999998</v>
      </c>
      <c r="D9" s="151" t="s">
        <v>0</v>
      </c>
      <c r="E9" s="162"/>
    </row>
    <row r="10" spans="1:5" x14ac:dyDescent="0.25">
      <c r="A10" s="162"/>
      <c r="B10" s="28" t="s">
        <v>133</v>
      </c>
      <c r="C10" s="21">
        <f>C9-C7+C9-C8</f>
        <v>-21260.520000000004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14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 xml:space="preserve">Ørslev Vandværk a.m.b.a. 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V105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120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110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187</v>
      </c>
      <c r="C8" s="30">
        <v>2015</v>
      </c>
      <c r="D8" s="31">
        <v>10</v>
      </c>
      <c r="E8" s="32">
        <v>382825</v>
      </c>
      <c r="F8" s="45">
        <f>E8/D8</f>
        <v>38282.5</v>
      </c>
      <c r="G8" s="35" t="s">
        <v>0</v>
      </c>
      <c r="H8" s="26"/>
    </row>
    <row r="9" spans="1:8" s="148" customFormat="1" x14ac:dyDescent="0.25">
      <c r="A9" s="26"/>
      <c r="B9" s="29" t="s">
        <v>180</v>
      </c>
      <c r="C9" s="30">
        <v>2015</v>
      </c>
      <c r="D9" s="31">
        <v>20</v>
      </c>
      <c r="E9" s="32">
        <v>29250</v>
      </c>
      <c r="F9" s="45">
        <f t="shared" ref="F9:F13" si="0">E9/D9</f>
        <v>1462.5</v>
      </c>
      <c r="G9" s="35" t="s">
        <v>0</v>
      </c>
      <c r="H9" s="26"/>
    </row>
    <row r="10" spans="1:8" s="148" customFormat="1" x14ac:dyDescent="0.25">
      <c r="A10" s="26"/>
      <c r="B10" s="29" t="s">
        <v>188</v>
      </c>
      <c r="C10" s="30">
        <v>2015</v>
      </c>
      <c r="D10" s="31">
        <v>10</v>
      </c>
      <c r="E10" s="32">
        <v>102025</v>
      </c>
      <c r="F10" s="45">
        <f t="shared" si="0"/>
        <v>10202.5</v>
      </c>
      <c r="G10" s="35" t="s">
        <v>0</v>
      </c>
      <c r="H10" s="26"/>
    </row>
    <row r="11" spans="1:8" s="148" customFormat="1" x14ac:dyDescent="0.25">
      <c r="A11" s="26"/>
      <c r="B11" s="29" t="s">
        <v>189</v>
      </c>
      <c r="C11" s="30">
        <v>2015</v>
      </c>
      <c r="D11" s="31">
        <v>10</v>
      </c>
      <c r="E11" s="32">
        <v>15000</v>
      </c>
      <c r="F11" s="45">
        <f t="shared" si="0"/>
        <v>1500</v>
      </c>
      <c r="G11" s="35" t="s">
        <v>0</v>
      </c>
      <c r="H11" s="26"/>
    </row>
    <row r="12" spans="1:8" s="148" customFormat="1" x14ac:dyDescent="0.25">
      <c r="A12" s="26"/>
      <c r="B12" s="29" t="s">
        <v>183</v>
      </c>
      <c r="C12" s="30">
        <v>2015</v>
      </c>
      <c r="D12" s="31">
        <v>20</v>
      </c>
      <c r="E12" s="32">
        <v>24220</v>
      </c>
      <c r="F12" s="45">
        <f t="shared" si="0"/>
        <v>1211</v>
      </c>
      <c r="G12" s="35" t="s">
        <v>0</v>
      </c>
      <c r="H12" s="26"/>
    </row>
    <row r="13" spans="1:8" s="148" customFormat="1" x14ac:dyDescent="0.25">
      <c r="A13" s="26"/>
      <c r="B13" s="29" t="s">
        <v>187</v>
      </c>
      <c r="C13" s="30">
        <v>2016</v>
      </c>
      <c r="D13" s="31">
        <v>10</v>
      </c>
      <c r="E13" s="32">
        <v>360825</v>
      </c>
      <c r="F13" s="45">
        <f t="shared" si="0"/>
        <v>36082.5</v>
      </c>
      <c r="G13" s="35" t="s">
        <v>0</v>
      </c>
      <c r="H13" s="26"/>
    </row>
    <row r="14" spans="1:8" s="148" customFormat="1" x14ac:dyDescent="0.25">
      <c r="A14" s="26"/>
      <c r="B14" s="109" t="s">
        <v>72</v>
      </c>
      <c r="C14" s="165"/>
      <c r="D14" s="166"/>
      <c r="E14" s="167"/>
      <c r="F14" s="46">
        <f>SUMIF(C8:C13,"2015",F8:F13)</f>
        <v>52658.5</v>
      </c>
      <c r="G14" s="47" t="s">
        <v>0</v>
      </c>
      <c r="H14" s="26"/>
    </row>
    <row r="15" spans="1:8" s="148" customFormat="1" x14ac:dyDescent="0.25">
      <c r="A15" s="26"/>
      <c r="B15" s="107" t="s">
        <v>130</v>
      </c>
      <c r="C15" s="168"/>
      <c r="D15" s="169"/>
      <c r="E15" s="170"/>
      <c r="F15" s="46">
        <f>SUMIF(C8:C13,"2016",F8:F13)</f>
        <v>36082.5</v>
      </c>
      <c r="G15" s="47" t="s">
        <v>0</v>
      </c>
      <c r="H15" s="26"/>
    </row>
    <row r="16" spans="1:8" s="148" customFormat="1" x14ac:dyDescent="0.25">
      <c r="A16" s="26"/>
      <c r="B16" s="50" t="s">
        <v>36</v>
      </c>
      <c r="C16" s="171"/>
      <c r="D16" s="172"/>
      <c r="E16" s="172"/>
      <c r="F16" s="48">
        <f>F14+F15</f>
        <v>88741</v>
      </c>
      <c r="G16" s="49" t="s">
        <v>0</v>
      </c>
      <c r="H16" s="26"/>
    </row>
    <row r="17" spans="1:8" s="148" customFormat="1" x14ac:dyDescent="0.25">
      <c r="A17" s="26"/>
      <c r="B17" s="26"/>
      <c r="C17" s="164"/>
      <c r="D17" s="26"/>
      <c r="E17" s="26"/>
      <c r="F17" s="26"/>
      <c r="G17" s="26"/>
      <c r="H17" s="26"/>
    </row>
    <row r="18" spans="1:8" s="148" customFormat="1" x14ac:dyDescent="0.25">
      <c r="A18" s="26"/>
      <c r="B18" s="26"/>
      <c r="C18" s="164"/>
      <c r="D18" s="26"/>
      <c r="E18" s="26"/>
      <c r="F18" s="26"/>
      <c r="G18" s="26"/>
      <c r="H18" s="26"/>
    </row>
    <row r="19" spans="1:8" s="148" customFormat="1" x14ac:dyDescent="0.25">
      <c r="A19" s="26"/>
      <c r="B19" s="26"/>
      <c r="C19" s="164"/>
      <c r="D19" s="26"/>
      <c r="E19" s="26"/>
      <c r="F19" s="173"/>
      <c r="G19" s="173"/>
      <c r="H19" s="26"/>
    </row>
    <row r="20" spans="1:8" s="148" customFormat="1" hidden="1" x14ac:dyDescent="0.25">
      <c r="C20" s="174"/>
    </row>
    <row r="21" spans="1:8" s="148" customFormat="1" hidden="1" x14ac:dyDescent="0.25">
      <c r="C21" s="174"/>
    </row>
    <row r="22" spans="1:8" s="148" customFormat="1" hidden="1" x14ac:dyDescent="0.25">
      <c r="C22" s="174"/>
    </row>
    <row r="23" spans="1:8" s="148" customFormat="1" hidden="1" x14ac:dyDescent="0.25">
      <c r="C23" s="174"/>
    </row>
    <row r="24" spans="1:8" s="148" customFormat="1" hidden="1" x14ac:dyDescent="0.25">
      <c r="C24" s="174"/>
    </row>
    <row r="25" spans="1:8" s="148" customFormat="1" hidden="1" x14ac:dyDescent="0.25">
      <c r="C25" s="174"/>
    </row>
    <row r="26" spans="1:8" s="148" customFormat="1" hidden="1" x14ac:dyDescent="0.25">
      <c r="C26" s="174"/>
    </row>
    <row r="27" spans="1:8" s="148" customFormat="1" hidden="1" x14ac:dyDescent="0.25">
      <c r="C27" s="174"/>
    </row>
    <row r="28" spans="1:8" s="148" customFormat="1" hidden="1" x14ac:dyDescent="0.25">
      <c r="C28" s="174"/>
    </row>
    <row r="29" spans="1:8" s="148" customFormat="1" hidden="1" x14ac:dyDescent="0.25">
      <c r="C29" s="174"/>
    </row>
    <row r="30" spans="1:8" s="148" customFormat="1" hidden="1" x14ac:dyDescent="0.25">
      <c r="C30" s="174"/>
    </row>
    <row r="31" spans="1:8" s="148" customFormat="1" hidden="1" x14ac:dyDescent="0.25">
      <c r="C31" s="174"/>
    </row>
    <row r="32" spans="1:8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idden="1" x14ac:dyDescent="0.25">
      <c r="C36" s="174"/>
    </row>
    <row r="37" spans="3:3" s="148" customFormat="1" hidden="1" x14ac:dyDescent="0.25">
      <c r="C37" s="174"/>
    </row>
    <row r="38" spans="3:3" s="148" customFormat="1" hidden="1" x14ac:dyDescent="0.25">
      <c r="C38" s="174"/>
    </row>
    <row r="39" spans="3:3" s="148" customFormat="1" hidden="1" x14ac:dyDescent="0.25">
      <c r="C39" s="174"/>
    </row>
    <row r="40" spans="3:3" s="148" customFormat="1" ht="12" hidden="1" customHeight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s="148" customFormat="1" hidden="1" x14ac:dyDescent="0.25">
      <c r="C114" s="174"/>
    </row>
    <row r="115" spans="3:3" s="148" customFormat="1" hidden="1" x14ac:dyDescent="0.25">
      <c r="C115" s="174"/>
    </row>
    <row r="116" spans="3:3" x14ac:dyDescent="0.25"/>
    <row r="117" spans="3:3" x14ac:dyDescent="0.25"/>
    <row r="118" spans="3:3" x14ac:dyDescent="0.25"/>
    <row r="119" spans="3:3" x14ac:dyDescent="0.25"/>
    <row r="120" spans="3:3" x14ac:dyDescent="0.25"/>
    <row r="121" spans="3:3" x14ac:dyDescent="0.25"/>
    <row r="122" spans="3:3" x14ac:dyDescent="0.25"/>
    <row r="123" spans="3:3" x14ac:dyDescent="0.25"/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topLeftCell="A4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 xml:space="preserve">Ørslev Vandværk a.m.b.a. </v>
      </c>
      <c r="B1" s="56"/>
      <c r="C1" s="56"/>
      <c r="D1" s="176"/>
      <c r="E1" s="56"/>
    </row>
    <row r="2" spans="1:5" x14ac:dyDescent="0.25">
      <c r="A2" s="220" t="str">
        <f>'1. Forside'!A2</f>
        <v>V105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119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139</v>
      </c>
      <c r="C6" s="178"/>
      <c r="D6" s="179"/>
      <c r="E6" s="56"/>
    </row>
    <row r="7" spans="1:5" x14ac:dyDescent="0.25">
      <c r="A7" s="56"/>
      <c r="B7" s="206" t="s">
        <v>13</v>
      </c>
      <c r="C7" s="51">
        <v>33000</v>
      </c>
      <c r="D7" s="181" t="s">
        <v>0</v>
      </c>
      <c r="E7" s="56"/>
    </row>
    <row r="8" spans="1:5" x14ac:dyDescent="0.25">
      <c r="A8" s="56"/>
      <c r="B8" s="206" t="s">
        <v>186</v>
      </c>
      <c r="C8" s="51">
        <v>2000</v>
      </c>
      <c r="D8" s="181" t="s">
        <v>0</v>
      </c>
      <c r="E8" s="56"/>
    </row>
    <row r="9" spans="1:5" x14ac:dyDescent="0.25">
      <c r="A9" s="56"/>
      <c r="B9" s="54" t="s">
        <v>35</v>
      </c>
      <c r="C9" s="55">
        <f>SUM(C7:C8)</f>
        <v>35000</v>
      </c>
      <c r="D9" s="54" t="s">
        <v>0</v>
      </c>
      <c r="E9" s="56"/>
    </row>
    <row r="10" spans="1:5" x14ac:dyDescent="0.25">
      <c r="A10" s="56"/>
      <c r="B10" s="56"/>
      <c r="C10" s="56"/>
      <c r="D10" s="176"/>
      <c r="E10" s="56"/>
    </row>
    <row r="11" spans="1:5" x14ac:dyDescent="0.25">
      <c r="A11" s="56"/>
      <c r="B11" s="56"/>
      <c r="C11" s="56"/>
      <c r="D11" s="176"/>
      <c r="E11" s="56"/>
    </row>
    <row r="12" spans="1:5" ht="25.5" customHeight="1" x14ac:dyDescent="0.25">
      <c r="A12" s="56"/>
      <c r="B12" s="205" t="s">
        <v>193</v>
      </c>
      <c r="C12" s="178"/>
      <c r="D12" s="179"/>
      <c r="E12" s="56"/>
    </row>
    <row r="13" spans="1:5" x14ac:dyDescent="0.25">
      <c r="A13" s="56"/>
      <c r="B13" s="53" t="s">
        <v>194</v>
      </c>
      <c r="C13" s="180">
        <v>2271382</v>
      </c>
      <c r="D13" s="181" t="s">
        <v>0</v>
      </c>
      <c r="E13" s="56"/>
    </row>
    <row r="14" spans="1:5" x14ac:dyDescent="0.25">
      <c r="A14" s="56"/>
      <c r="B14" s="54" t="s">
        <v>35</v>
      </c>
      <c r="C14" s="55">
        <f>C13</f>
        <v>2271382</v>
      </c>
      <c r="D14" s="54" t="s">
        <v>0</v>
      </c>
      <c r="E14" s="56"/>
    </row>
    <row r="15" spans="1:5" x14ac:dyDescent="0.25">
      <c r="A15" s="56"/>
      <c r="B15" s="56"/>
      <c r="C15" s="56"/>
      <c r="D15" s="176"/>
      <c r="E15" s="56"/>
    </row>
    <row r="16" spans="1:5" x14ac:dyDescent="0.25">
      <c r="A16" s="56"/>
      <c r="B16" s="56"/>
      <c r="C16" s="56"/>
      <c r="D16" s="176"/>
      <c r="E16" s="56"/>
    </row>
    <row r="17" spans="1:5" ht="38.25" customHeight="1" x14ac:dyDescent="0.25">
      <c r="A17" s="56"/>
      <c r="B17" s="261" t="s">
        <v>140</v>
      </c>
      <c r="C17" s="262"/>
      <c r="D17" s="263"/>
      <c r="E17" s="56"/>
    </row>
    <row r="18" spans="1:5" x14ac:dyDescent="0.25">
      <c r="A18" s="56"/>
      <c r="B18" s="53" t="s">
        <v>70</v>
      </c>
      <c r="C18" s="51">
        <v>0</v>
      </c>
      <c r="D18" s="181" t="s">
        <v>0</v>
      </c>
      <c r="E18" s="56"/>
    </row>
    <row r="19" spans="1:5" x14ac:dyDescent="0.25">
      <c r="A19" s="56"/>
      <c r="B19" s="53" t="s">
        <v>14</v>
      </c>
      <c r="C19" s="51">
        <v>14000</v>
      </c>
      <c r="D19" s="181" t="s">
        <v>0</v>
      </c>
      <c r="E19" s="56"/>
    </row>
    <row r="20" spans="1:5" x14ac:dyDescent="0.25">
      <c r="A20" s="56"/>
      <c r="B20" s="54" t="s">
        <v>35</v>
      </c>
      <c r="C20" s="55">
        <f>SUM(C18:C19)</f>
        <v>14000</v>
      </c>
      <c r="D20" s="54" t="s">
        <v>0</v>
      </c>
      <c r="E20" s="56"/>
    </row>
    <row r="21" spans="1:5" x14ac:dyDescent="0.25">
      <c r="A21" s="56"/>
      <c r="B21" s="56"/>
      <c r="C21" s="182"/>
      <c r="D21" s="183"/>
      <c r="E21" s="56"/>
    </row>
    <row r="22" spans="1:5" x14ac:dyDescent="0.25">
      <c r="A22" s="56"/>
      <c r="B22" s="56"/>
      <c r="C22" s="182"/>
      <c r="D22" s="183"/>
      <c r="E22" s="56"/>
    </row>
    <row r="23" spans="1:5" ht="42" customHeight="1" x14ac:dyDescent="0.25">
      <c r="A23" s="56"/>
      <c r="B23" s="264" t="s">
        <v>141</v>
      </c>
      <c r="C23" s="265"/>
      <c r="D23" s="266"/>
      <c r="E23" s="56"/>
    </row>
    <row r="24" spans="1:5" x14ac:dyDescent="0.25">
      <c r="A24" s="56"/>
      <c r="B24" s="108" t="s">
        <v>142</v>
      </c>
      <c r="C24" s="19">
        <v>2080675</v>
      </c>
      <c r="D24" s="58" t="s">
        <v>0</v>
      </c>
      <c r="E24" s="56"/>
    </row>
    <row r="25" spans="1:5" x14ac:dyDescent="0.25">
      <c r="A25" s="56"/>
      <c r="B25" s="108" t="s">
        <v>143</v>
      </c>
      <c r="C25" s="40">
        <v>1896500</v>
      </c>
      <c r="D25" s="58" t="s">
        <v>0</v>
      </c>
      <c r="E25" s="56"/>
    </row>
    <row r="26" spans="1:5" x14ac:dyDescent="0.25">
      <c r="A26" s="56"/>
      <c r="B26" s="28" t="s">
        <v>144</v>
      </c>
      <c r="C26" s="55">
        <f>C24-C25</f>
        <v>184175</v>
      </c>
      <c r="D26" s="28" t="s">
        <v>0</v>
      </c>
      <c r="E26" s="56"/>
    </row>
    <row r="27" spans="1:5" x14ac:dyDescent="0.25">
      <c r="A27" s="56"/>
      <c r="B27" s="56"/>
      <c r="C27" s="56"/>
      <c r="D27" s="176"/>
      <c r="E27" s="56"/>
    </row>
    <row r="28" spans="1:5" x14ac:dyDescent="0.25">
      <c r="A28" s="56"/>
      <c r="B28" s="56"/>
      <c r="C28" s="56"/>
      <c r="D28" s="176"/>
      <c r="E28" s="56"/>
    </row>
    <row r="29" spans="1:5" x14ac:dyDescent="0.25">
      <c r="A29" s="56"/>
      <c r="B29" s="56"/>
      <c r="C29" s="56"/>
      <c r="D29" s="176"/>
      <c r="E29" s="56"/>
    </row>
    <row r="30" spans="1:5" hidden="1" x14ac:dyDescent="0.25"/>
    <row r="31" spans="1:5" hidden="1" x14ac:dyDescent="0.25"/>
    <row r="32" spans="1:5" hidden="1" x14ac:dyDescent="0.25"/>
    <row r="33" spans="1:5" hidden="1" x14ac:dyDescent="0.25">
      <c r="A33" s="185"/>
      <c r="B33" s="185"/>
      <c r="C33" s="185"/>
      <c r="D33" s="186"/>
      <c r="E33" s="185"/>
    </row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7:D17"/>
    <mergeCell ref="B23:D23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2015-05-11T13:46:52Z</cp:lastPrinted>
  <dcterms:created xsi:type="dcterms:W3CDTF">2014-01-17T08:54:17Z</dcterms:created>
  <dcterms:modified xsi:type="dcterms:W3CDTF">2015-09-27T18:52:01Z</dcterms:modified>
</cp:coreProperties>
</file>