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645" windowWidth="20535" windowHeight="12765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C17" i="4" l="1"/>
  <c r="F9" i="7" l="1"/>
  <c r="F10" i="7"/>
  <c r="F11" i="7"/>
  <c r="F12" i="7"/>
  <c r="F9" i="2" l="1"/>
  <c r="F10" i="2"/>
  <c r="F11" i="2"/>
  <c r="F12" i="2"/>
  <c r="E31" i="19" l="1"/>
  <c r="C36" i="19" l="1"/>
  <c r="E36" i="19" s="1"/>
  <c r="C26" i="19" l="1"/>
  <c r="C17" i="19"/>
  <c r="A2" i="15" l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A2" i="11"/>
  <c r="A2" i="7"/>
  <c r="A2" i="8"/>
  <c r="A2" i="4"/>
  <c r="C13" i="3" l="1"/>
  <c r="C22" i="8" s="1"/>
  <c r="C14" i="16"/>
  <c r="C8" i="8" s="1"/>
  <c r="C13" i="15"/>
  <c r="C15" i="15" s="1"/>
  <c r="C11" i="8" s="1"/>
  <c r="C9" i="9"/>
  <c r="C15" i="8" s="1"/>
  <c r="E29" i="19"/>
  <c r="C12" i="8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F14" i="7" l="1"/>
  <c r="F13" i="2" l="1"/>
  <c r="C9" i="12" l="1"/>
  <c r="C11" i="12" s="1"/>
  <c r="C31" i="8" s="1"/>
  <c r="E31" i="8" s="1"/>
  <c r="F8" i="2" l="1"/>
  <c r="F8" i="7"/>
  <c r="F13" i="7" s="1"/>
  <c r="F14" i="2" l="1"/>
  <c r="C9" i="10" s="1"/>
  <c r="C15" i="11" l="1"/>
  <c r="C28" i="8" s="1"/>
  <c r="C23" i="4"/>
  <c r="C26" i="8" s="1"/>
  <c r="C25" i="3"/>
  <c r="C24" i="8" s="1"/>
  <c r="F15" i="7"/>
  <c r="C18" i="8" s="1"/>
  <c r="C19" i="3"/>
  <c r="C23" i="8" s="1"/>
  <c r="C8" i="3"/>
  <c r="C21" i="8" s="1"/>
  <c r="C25" i="8"/>
  <c r="C10" i="10"/>
  <c r="C17" i="8" s="1"/>
  <c r="F16" i="2"/>
  <c r="C16" i="8" s="1"/>
  <c r="C19" i="8" l="1"/>
  <c r="E19" i="8" s="1"/>
  <c r="C29" i="8"/>
  <c r="E29" i="8" s="1"/>
  <c r="A1" i="8"/>
  <c r="E35" i="8" l="1"/>
  <c r="E38" i="8" s="1"/>
  <c r="E37" i="8" l="1"/>
</calcChain>
</file>

<file path=xl/sharedStrings.xml><?xml version="1.0" encoding="utf-8"?>
<sst xmlns="http://schemas.openxmlformats.org/spreadsheetml/2006/main" count="393" uniqueCount="208">
  <si>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</si>
  <si>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</si>
  <si>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</si>
  <si>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</si>
  <si>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</si>
  <si>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</si>
  <si>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</si>
  <si>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</si>
  <si>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</si>
  <si>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</si>
  <si>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</si>
  <si>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</si>
  <si>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</si>
  <si>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</si>
  <si>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</si>
  <si>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</si>
  <si>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</si>
  <si>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</si>
  <si>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</si>
  <si>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</si>
  <si>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</si>
  <si>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</si>
  <si>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</si>
  <si>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</si>
  <si>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</si>
  <si>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</si>
  <si>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</si>
  <si>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</si>
  <si>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</si>
  <si>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</si>
  <si>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</si>
  <si>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</si>
  <si>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</si>
  <si>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</si>
  <si>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</si>
  <si>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</si>
  <si>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</si>
  <si>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</si>
  <si>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</si>
  <si>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</si>
  <si>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</si>
  <si>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</si>
  <si>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</si>
  <si>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</si>
  <si>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</si>
  <si>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</si>
  <si>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</si>
  <si>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</si>
  <si>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</si>
  <si>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</si>
  <si>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</si>
  <si>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</si>
  <si>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</si>
  <si>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</si>
  <si>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</si>
  <si>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</si>
  <si>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</si>
  <si>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</si>
  <si>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</si>
  <si>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</si>
  <si>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</si>
  <si>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</si>
  <si>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</si>
  <si>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</si>
  <si>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</si>
  <si>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</si>
  <si>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</si>
  <si>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</si>
  <si>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</si>
  <si>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</si>
  <si>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</si>
  <si>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</si>
  <si>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</si>
  <si>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</si>
  <si>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</si>
  <si>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</si>
  <si>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</si>
  <si>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</si>
  <si>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</si>
  <si>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</si>
  <si>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</si>
  <si>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</si>
  <si>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</si>
  <si>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</si>
  <si>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</si>
  <si>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</si>
  <si>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</si>
  <si>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</si>
  <si>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</si>
  <si>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</si>
  <si>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</si>
  <si>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</si>
  <si>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</si>
  <si>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</si>
  <si>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</si>
  <si>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</si>
  <si>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</si>
  <si>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</si>
  <si>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</si>
  <si>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</si>
  <si>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</si>
  <si>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</si>
  <si>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</si>
  <si>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</si>
  <si>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</si>
  <si>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</si>
  <si>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</si>
  <si>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</si>
  <si>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</si>
  <si>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</si>
  <si>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</si>
  <si>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</si>
  <si>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</si>
  <si>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</si>
  <si>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</si>
  <si>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</si>
  <si>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</si>
  <si>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</si>
  <si>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</si>
  <si>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</si>
  <si>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</si>
  <si>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</si>
  <si>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</si>
  <si>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</si>
  <si>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</si>
  <si>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</si>
  <si>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</si>
  <si>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</si>
  <si>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</si>
  <si>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</si>
  <si>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</si>
  <si>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</si>
  <si>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</si>
  <si>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</si>
  <si>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</si>
  <si>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</si>
  <si>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</si>
  <si>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</si>
  <si>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</si>
  <si>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</si>
  <si>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</si>
  <si>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</si>
  <si>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</si>
  <si>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</si>
  <si>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</si>
  <si>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</si>
  <si>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</si>
  <si>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</si>
  <si>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</si>
  <si>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</si>
  <si>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</si>
  <si>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</si>
  <si>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</si>
  <si>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</si>
  <si>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</si>
  <si>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</si>
  <si>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</si>
  <si>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</si>
  <si>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</si>
  <si>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</si>
  <si>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</si>
  <si>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</si>
  <si>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</si>
  <si>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</si>
  <si>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</si>
  <si>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</si>
  <si>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</si>
  <si>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</si>
  <si>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</si>
  <si>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</si>
  <si>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</si>
  <si>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</si>
  <si>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</si>
  <si>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</si>
  <si>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</si>
  <si>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</si>
  <si>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</si>
  <si>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</si>
  <si>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</si>
  <si>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</si>
  <si>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Afregningsmålere, elektroniske ≤ Ø 110mm (Qn 10)</t>
  </si>
  <si>
    <t>2014</t>
  </si>
  <si>
    <t>10</t>
  </si>
  <si>
    <t>Køretøjer, små lastvogne (&lt; 3.500 kg.)</t>
  </si>
  <si>
    <t>5</t>
  </si>
  <si>
    <t>Ø110 mm &lt; Ledningsnet ≤ Ø 250 mm</t>
  </si>
  <si>
    <t>75</t>
  </si>
  <si>
    <t>SRO-brønd/kvarterbrønd/sektionsbrønd, Konstruktioner</t>
  </si>
  <si>
    <t>50</t>
  </si>
  <si>
    <t>Beluftningsanlæg, ika-beluftning, Mek./EL</t>
  </si>
  <si>
    <t>25</t>
  </si>
  <si>
    <t>Etageareal vandbehandlingsbygning</t>
  </si>
  <si>
    <t>Filteranlæg, åbne filtre, dobbelt filtrering, Mek./EL</t>
  </si>
  <si>
    <t>Jartest (2014)</t>
  </si>
  <si>
    <t>Forundersøgelser pilotprojekt  (2014)</t>
  </si>
  <si>
    <t>Ekstra vandbehandling (2016)</t>
  </si>
  <si>
    <t>Abonnement Tethys (2016)</t>
  </si>
  <si>
    <t>SMS-ordning (2016)</t>
  </si>
  <si>
    <t>Abonnement Tethys (2014 og 2015)</t>
  </si>
  <si>
    <t>SMS-ordning (2014 og 2015)</t>
  </si>
  <si>
    <t>Pilotprojekt (2015)</t>
  </si>
  <si>
    <t>Vandprøver pilotprojekt (2015)</t>
  </si>
  <si>
    <t>Kvalitetssikring Tethys (2015)</t>
  </si>
  <si>
    <t>Tillæg for afgift for ledningsført vand i 2016</t>
  </si>
  <si>
    <t>Afgift for ledningsført vand</t>
  </si>
  <si>
    <t>OKSBY OG HO VANDVÆRK AMBA</t>
  </si>
  <si>
    <t>V148</t>
  </si>
  <si>
    <t>Tillæg for gennemførte investeringer i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</si>
</sst>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6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7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7" fillId="2" borderId="0" xfId="0" applyFont="1" applyFill="1" applyProtection="1"/>
    <xf numFmtId="0" fontId="67" fillId="56" borderId="0" xfId="0" applyFont="1" applyFill="1" applyProtection="1"/>
    <xf numFmtId="165" fontId="67" fillId="56" borderId="0" xfId="1" applyNumberFormat="1" applyFont="1" applyFill="1" applyAlignment="1" applyProtection="1">
      <alignment wrapText="1"/>
    </xf>
    <xf numFmtId="0" fontId="67" fillId="56" borderId="0" xfId="0" applyFont="1" applyFill="1" applyAlignment="1" applyProtection="1">
      <alignment horizontal="left" wrapText="1"/>
    </xf>
    <xf numFmtId="3" fontId="67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205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206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27" t="s">
        <v>58</v>
      </c>
      <c r="E8" s="227"/>
      <c r="F8" s="227"/>
      <c r="G8" s="123"/>
      <c r="H8" s="123"/>
      <c r="I8" s="123"/>
    </row>
    <row r="9" spans="1:9" x14ac:dyDescent="0.25">
      <c r="A9" s="121"/>
      <c r="B9" s="121"/>
      <c r="C9" s="121"/>
      <c r="D9" s="238" t="s">
        <v>106</v>
      </c>
      <c r="E9" s="238"/>
      <c r="F9" s="238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28" t="s">
        <v>59</v>
      </c>
      <c r="E13" s="228"/>
      <c r="F13" s="228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29" t="s">
        <v>60</v>
      </c>
      <c r="E16" s="230"/>
      <c r="F16" s="231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32" t="s">
        <v>2</v>
      </c>
      <c r="E17" s="233"/>
      <c r="F17" s="234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32" t="s">
        <v>128</v>
      </c>
      <c r="E18" s="233"/>
      <c r="F18" s="234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35" t="s">
        <v>44</v>
      </c>
      <c r="E19" s="236"/>
      <c r="F19" s="237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35" t="s">
        <v>61</v>
      </c>
      <c r="E20" s="236"/>
      <c r="F20" s="237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35" t="s">
        <v>87</v>
      </c>
      <c r="E21" s="236"/>
      <c r="F21" s="237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35" t="s">
        <v>62</v>
      </c>
      <c r="E22" s="236"/>
      <c r="F22" s="237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54" t="s">
        <v>42</v>
      </c>
      <c r="E23" s="255"/>
      <c r="F23" s="256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51" t="s">
        <v>63</v>
      </c>
      <c r="E24" s="252"/>
      <c r="F24" s="253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48" t="s">
        <v>43</v>
      </c>
      <c r="E25" s="249"/>
      <c r="F25" s="250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45" t="s">
        <v>64</v>
      </c>
      <c r="E26" s="246"/>
      <c r="F26" s="247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39" t="s">
        <v>137</v>
      </c>
      <c r="E27" s="240"/>
      <c r="F27" s="241"/>
      <c r="G27" s="126"/>
      <c r="H27" s="121"/>
      <c r="I27" s="121"/>
    </row>
    <row r="28" spans="1:9" x14ac:dyDescent="0.25">
      <c r="A28" s="121"/>
      <c r="B28" s="121"/>
      <c r="C28" s="127" t="s">
        <v>127</v>
      </c>
      <c r="D28" s="242" t="s">
        <v>138</v>
      </c>
      <c r="E28" s="243"/>
      <c r="F28" s="244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  <mergeCell ref="D8:F8"/>
    <mergeCell ref="D13:F13"/>
    <mergeCell ref="D16:F16"/>
    <mergeCell ref="D17:F17"/>
    <mergeCell ref="D19:F19"/>
    <mergeCell ref="D9:F9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OKSBY OG HO VANDVÆRK AMBA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V148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105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1540750.8200987054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-5854.8531163750804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0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1534895.9669823302</v>
      </c>
      <c r="D13" s="79" t="s">
        <v>0</v>
      </c>
      <c r="E13" s="6">
        <f>C13</f>
        <v>1534895.9669823302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1763361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207</v>
      </c>
      <c r="C16" s="14">
        <f>'6. Gennemførte investeringer'!F16</f>
        <v>385370.1933333333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109</v>
      </c>
      <c r="C17" s="14">
        <f>'7. Korrektion investeringer'!C10</f>
        <v>52795.320000000014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110</v>
      </c>
      <c r="C18" s="14">
        <f>'8. Planlagte investeringer'!F15</f>
        <v>108986.66666666666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2310513.1799999997</v>
      </c>
      <c r="D19" s="79" t="s">
        <v>0</v>
      </c>
      <c r="E19" s="8">
        <f>C19</f>
        <v>2310513.1799999997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139</v>
      </c>
      <c r="C21" s="14">
        <f>'9. 1-1 omkostninger'!C8</f>
        <v>32490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171</v>
      </c>
      <c r="C22" s="14">
        <f>'9. 1-1 omkostninger'!C13</f>
        <v>1880000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172</v>
      </c>
      <c r="C23" s="14">
        <f>'9. 1-1 omkostninger'!C19</f>
        <v>37574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111</v>
      </c>
      <c r="C24" s="14">
        <f>'9. 1-1 omkostninger'!C25</f>
        <v>36204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145</v>
      </c>
      <c r="C25" s="14">
        <f>'10. Miljø- og servicemål'!C17</f>
        <v>113200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112</v>
      </c>
      <c r="C26" s="14">
        <f>'10. Miljø- og servicemål'!C23</f>
        <v>0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173</v>
      </c>
      <c r="C27" s="14">
        <f>'11. Nettofinansielle poster'!C9</f>
        <v>6361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113</v>
      </c>
      <c r="C28" s="14">
        <f>'11. Nettofinansielle poster'!C15</f>
        <v>56361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2162190</v>
      </c>
      <c r="D29" s="79" t="s">
        <v>0</v>
      </c>
      <c r="E29" s="6">
        <f>C29</f>
        <v>2162190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-111194.8</v>
      </c>
      <c r="D31" s="79" t="s">
        <v>0</v>
      </c>
      <c r="E31" s="10">
        <f>C31</f>
        <v>-111194.8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175</v>
      </c>
      <c r="C33" s="9">
        <f>'13. Kontrol med indtægtsrammen'!E37</f>
        <v>-1197893.1509590335</v>
      </c>
      <c r="D33" s="79" t="s">
        <v>0</v>
      </c>
      <c r="E33" s="12">
        <f>C33</f>
        <v>-1197893.1509590335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114</v>
      </c>
      <c r="C35" s="11"/>
      <c r="D35" s="100"/>
      <c r="E35" s="10">
        <f>E13+E19+E29+E31+E33</f>
        <v>4698511.1960232966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115</v>
      </c>
      <c r="C36" s="101"/>
      <c r="D36" s="102"/>
      <c r="E36" s="140">
        <v>287951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116</v>
      </c>
      <c r="C37" s="104"/>
      <c r="D37" s="105"/>
      <c r="E37" s="67">
        <f>E35/E36</f>
        <v>16.317051151144803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117</v>
      </c>
      <c r="C38" s="104"/>
      <c r="D38" s="105"/>
      <c r="E38" s="67">
        <f>(E35-C22)/E36</f>
        <v>9.788162555515683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OKSBY OG HO VANDVÆRK AMBA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V148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7" t="s">
        <v>124</v>
      </c>
      <c r="C4" s="257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163</v>
      </c>
      <c r="C6" s="150"/>
      <c r="D6" s="150"/>
      <c r="E6" s="26"/>
    </row>
    <row r="7" spans="1:16384" s="148" customFormat="1" ht="14.1" customHeight="1" x14ac:dyDescent="0.25">
      <c r="A7" s="26"/>
      <c r="B7" s="22" t="s">
        <v>164</v>
      </c>
      <c r="C7" s="40">
        <v>1540750.8200987054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165</v>
      </c>
      <c r="C9" s="27">
        <f>C7+C8</f>
        <v>1540750.8200987054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166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167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164</v>
      </c>
      <c r="C18" s="40">
        <v>1540750.8200987054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168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-5854.8531163750804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OKSBY OG HO VANDVÆRK AMBA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V148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123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129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1431049.3617076776</v>
      </c>
      <c r="D7" s="151" t="s">
        <v>0</v>
      </c>
      <c r="E7" s="26"/>
    </row>
    <row r="8" spans="1:5" ht="14.1" customHeight="1" x14ac:dyDescent="0.25">
      <c r="A8" s="26"/>
      <c r="B8" s="22" t="s">
        <v>169</v>
      </c>
      <c r="C8" s="40">
        <f>'3. Driftsomkostninger'!C18+'3. Driftsomkostninger'!C20</f>
        <v>1534895.9669823302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164</v>
      </c>
      <c r="C13" s="40">
        <f>'3. Driftsomkostninger'!C18</f>
        <v>1540750.8200987054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170</v>
      </c>
      <c r="C19" s="218">
        <v>0</v>
      </c>
      <c r="D19" s="151" t="s">
        <v>0</v>
      </c>
      <c r="E19" s="26"/>
    </row>
    <row r="20" spans="1:5" ht="14.1" customHeight="1" x14ac:dyDescent="0.25">
      <c r="A20" s="26"/>
      <c r="B20" s="28" t="s">
        <v>174</v>
      </c>
      <c r="C20" s="27">
        <v>0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5"/>
      <c r="B39" s="155"/>
      <c r="C39" s="155"/>
      <c r="D39" s="155"/>
      <c r="E39" s="155"/>
    </row>
    <row r="40" spans="1:5" ht="15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OKSBY OG HO VANDVÆRK AMBA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V148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122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67972000.535743356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1763361</v>
      </c>
      <c r="D8" s="151" t="s">
        <v>0</v>
      </c>
      <c r="E8" s="26"/>
    </row>
    <row r="9" spans="1:5" ht="14.1" customHeight="1" x14ac:dyDescent="0.25">
      <c r="A9" s="26"/>
      <c r="B9" s="28" t="s">
        <v>125</v>
      </c>
      <c r="C9" s="27">
        <f>C8</f>
        <v>1763361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190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OKSBY OG HO VANDVÆRK AMBA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V148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8" t="s">
        <v>126</v>
      </c>
      <c r="C4" s="258"/>
      <c r="D4" s="258"/>
      <c r="E4" s="258"/>
      <c r="F4" s="258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131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9" t="s">
        <v>52</v>
      </c>
      <c r="G7" s="259"/>
      <c r="H7" s="26"/>
    </row>
    <row r="8" spans="1:8" s="148" customFormat="1" x14ac:dyDescent="0.25">
      <c r="A8" s="26"/>
      <c r="B8" s="29" t="s">
        <v>180</v>
      </c>
      <c r="C8" s="30" t="s">
        <v>181</v>
      </c>
      <c r="D8" s="31" t="s">
        <v>182</v>
      </c>
      <c r="E8" s="32">
        <v>75828</v>
      </c>
      <c r="F8" s="34">
        <f t="shared" ref="F8:F13" si="0">E8/D8</f>
        <v>7582.8</v>
      </c>
      <c r="G8" s="35" t="s">
        <v>0</v>
      </c>
      <c r="H8" s="26"/>
    </row>
    <row r="9" spans="1:8" s="148" customFormat="1" x14ac:dyDescent="0.25">
      <c r="A9" s="26"/>
      <c r="B9" s="29" t="s">
        <v>183</v>
      </c>
      <c r="C9" s="30" t="s">
        <v>181</v>
      </c>
      <c r="D9" s="31" t="s">
        <v>184</v>
      </c>
      <c r="E9" s="32">
        <v>291800</v>
      </c>
      <c r="F9" s="34">
        <f t="shared" ref="F9:F12" si="1">E9/D9</f>
        <v>58360</v>
      </c>
      <c r="G9" s="35" t="s">
        <v>0</v>
      </c>
      <c r="H9" s="26"/>
    </row>
    <row r="10" spans="1:8" s="148" customFormat="1" x14ac:dyDescent="0.25">
      <c r="A10" s="26"/>
      <c r="B10" s="29" t="s">
        <v>185</v>
      </c>
      <c r="C10" s="30" t="s">
        <v>181</v>
      </c>
      <c r="D10" s="31" t="s">
        <v>186</v>
      </c>
      <c r="E10" s="32">
        <v>141495</v>
      </c>
      <c r="F10" s="34">
        <f t="shared" si="1"/>
        <v>1886.6</v>
      </c>
      <c r="G10" s="35" t="s">
        <v>0</v>
      </c>
      <c r="H10" s="26"/>
    </row>
    <row r="11" spans="1:8" s="148" customFormat="1" x14ac:dyDescent="0.25">
      <c r="A11" s="26"/>
      <c r="B11" s="29" t="s">
        <v>187</v>
      </c>
      <c r="C11" s="30" t="s">
        <v>181</v>
      </c>
      <c r="D11" s="31" t="s">
        <v>188</v>
      </c>
      <c r="E11" s="32">
        <v>270250</v>
      </c>
      <c r="F11" s="34">
        <f t="shared" si="1"/>
        <v>5405</v>
      </c>
      <c r="G11" s="35" t="s">
        <v>0</v>
      </c>
      <c r="H11" s="26"/>
    </row>
    <row r="12" spans="1:8" s="148" customFormat="1" x14ac:dyDescent="0.25">
      <c r="A12" s="26"/>
      <c r="B12" s="29" t="s">
        <v>189</v>
      </c>
      <c r="C12" s="30" t="s">
        <v>181</v>
      </c>
      <c r="D12" s="31" t="s">
        <v>190</v>
      </c>
      <c r="E12" s="32">
        <v>263046</v>
      </c>
      <c r="F12" s="34">
        <f t="shared" si="1"/>
        <v>10521.84</v>
      </c>
      <c r="G12" s="35" t="s">
        <v>0</v>
      </c>
      <c r="H12" s="26"/>
    </row>
    <row r="13" spans="1:8" s="148" customFormat="1" x14ac:dyDescent="0.25">
      <c r="A13" s="26"/>
      <c r="B13" s="29" t="s">
        <v>191</v>
      </c>
      <c r="C13" s="30" t="s">
        <v>181</v>
      </c>
      <c r="D13" s="31" t="s">
        <v>186</v>
      </c>
      <c r="E13" s="32">
        <v>107369</v>
      </c>
      <c r="F13" s="34">
        <f t="shared" si="0"/>
        <v>1431.5866666666666</v>
      </c>
      <c r="G13" s="35" t="s">
        <v>0</v>
      </c>
      <c r="H13" s="26"/>
    </row>
    <row r="14" spans="1:8" s="148" customFormat="1" x14ac:dyDescent="0.25">
      <c r="A14" s="26"/>
      <c r="B14" s="23" t="s">
        <v>71</v>
      </c>
      <c r="C14" s="158"/>
      <c r="D14" s="158"/>
      <c r="E14" s="158"/>
      <c r="F14" s="36">
        <f>SUM(F8:F13)</f>
        <v>85187.826666666675</v>
      </c>
      <c r="G14" s="37" t="s">
        <v>0</v>
      </c>
      <c r="H14" s="26"/>
    </row>
    <row r="15" spans="1:8" s="148" customFormat="1" x14ac:dyDescent="0.25">
      <c r="A15" s="26"/>
      <c r="B15" s="107" t="s">
        <v>132</v>
      </c>
      <c r="C15" s="159"/>
      <c r="D15" s="159"/>
      <c r="E15" s="159"/>
      <c r="F15" s="66">
        <v>300182.36666666664</v>
      </c>
      <c r="G15" s="37" t="s">
        <v>0</v>
      </c>
      <c r="H15" s="26"/>
    </row>
    <row r="16" spans="1:8" s="148" customFormat="1" x14ac:dyDescent="0.25">
      <c r="A16" s="26"/>
      <c r="B16" s="39" t="s">
        <v>68</v>
      </c>
      <c r="C16" s="160"/>
      <c r="D16" s="160"/>
      <c r="E16" s="161"/>
      <c r="F16" s="38">
        <f>F14+F15</f>
        <v>385370.1933333333</v>
      </c>
      <c r="G16" s="38" t="s">
        <v>0</v>
      </c>
      <c r="H16" s="26"/>
    </row>
    <row r="17" spans="1:8" s="148" customFormat="1" x14ac:dyDescent="0.25">
      <c r="A17" s="26"/>
      <c r="B17" s="26"/>
      <c r="C17" s="26"/>
      <c r="D17" s="26"/>
      <c r="E17" s="26"/>
      <c r="F17" s="26"/>
      <c r="G17" s="26"/>
      <c r="H17" s="26"/>
    </row>
    <row r="18" spans="1:8" s="148" customFormat="1" x14ac:dyDescent="0.25">
      <c r="A18" s="26"/>
      <c r="B18" s="26"/>
      <c r="C18" s="26"/>
      <c r="D18" s="26"/>
      <c r="E18" s="26"/>
      <c r="F18" s="26"/>
      <c r="G18" s="26"/>
      <c r="H18" s="26"/>
    </row>
    <row r="19" spans="1:8" s="148" customFormat="1" x14ac:dyDescent="0.25">
      <c r="A19" s="26"/>
      <c r="B19" s="26"/>
      <c r="C19" s="26"/>
      <c r="D19" s="26"/>
      <c r="E19" s="26"/>
      <c r="F19" s="26"/>
      <c r="G19" s="26"/>
      <c r="H19" s="26"/>
    </row>
    <row r="20" spans="1:8" s="148" customFormat="1" hidden="1" x14ac:dyDescent="0.25"/>
    <row r="21" spans="1:8" s="148" customFormat="1" hidden="1" x14ac:dyDescent="0.25"/>
    <row r="22" spans="1:8" s="148" customFormat="1" hidden="1" x14ac:dyDescent="0.25"/>
    <row r="23" spans="1:8" s="148" customFormat="1" ht="14.45" hidden="1" customHeight="1" x14ac:dyDescent="0.25"/>
    <row r="24" spans="1:8" s="148" customFormat="1" ht="14.45" hidden="1" customHeight="1" x14ac:dyDescent="0.25"/>
    <row r="25" spans="1:8" s="148" customFormat="1" ht="15" hidden="1" customHeight="1" x14ac:dyDescent="0.25"/>
    <row r="26" spans="1:8" s="148" customFormat="1" ht="15" hidden="1" customHeight="1" x14ac:dyDescent="0.25"/>
    <row r="27" spans="1:8" s="148" customFormat="1" ht="15" hidden="1" customHeight="1" x14ac:dyDescent="0.25"/>
    <row r="28" spans="1:8" s="148" customFormat="1" ht="15" hidden="1" customHeight="1" x14ac:dyDescent="0.25"/>
    <row r="29" spans="1:8" s="148" customFormat="1" ht="15" hidden="1" customHeight="1" x14ac:dyDescent="0.25"/>
    <row r="30" spans="1:8" s="148" customFormat="1" hidden="1" x14ac:dyDescent="0.25"/>
    <row r="31" spans="1:8" s="148" customFormat="1" hidden="1" x14ac:dyDescent="0.25"/>
    <row r="32" spans="1:8" s="148" customFormat="1" hidden="1" x14ac:dyDescent="0.25"/>
    <row r="33" s="148" customFormat="1" hidden="1" x14ac:dyDescent="0.25"/>
    <row r="34" s="148" customFormat="1" hidden="1" x14ac:dyDescent="0.25"/>
    <row r="35" s="148" customFormat="1" hidden="1" x14ac:dyDescent="0.25"/>
    <row r="36" s="148" customFormat="1" hidden="1" x14ac:dyDescent="0.25"/>
    <row r="37" s="148" customFormat="1" hidden="1" x14ac:dyDescent="0.25"/>
    <row r="38" s="148" customFormat="1" hidden="1" x14ac:dyDescent="0.25"/>
    <row r="39" s="148" customFormat="1" hidden="1" x14ac:dyDescent="0.25"/>
    <row r="40" s="148" customFormat="1" hidden="1" x14ac:dyDescent="0.25"/>
    <row r="41" s="148" customFormat="1" hidden="1" x14ac:dyDescent="0.25"/>
    <row r="42" s="148" customFormat="1" hidden="1" x14ac:dyDescent="0.25"/>
    <row r="43" s="148" customFormat="1" hidden="1" x14ac:dyDescent="0.25"/>
    <row r="44" s="148" customFormat="1" hidden="1" x14ac:dyDescent="0.25"/>
    <row r="45" s="148" customFormat="1" hidden="1" x14ac:dyDescent="0.25"/>
    <row r="46" s="148" customFormat="1" hidden="1" x14ac:dyDescent="0.25"/>
    <row r="47" s="148" customFormat="1" hidden="1" x14ac:dyDescent="0.25"/>
    <row r="48" s="148" customFormat="1" hidden="1" x14ac:dyDescent="0.25"/>
    <row r="49" s="148" customFormat="1" hidden="1" x14ac:dyDescent="0.25"/>
    <row r="50" s="148" customFormat="1" hidden="1" x14ac:dyDescent="0.25"/>
    <row r="51" s="148" customFormat="1" hidden="1" x14ac:dyDescent="0.25"/>
    <row r="52" s="148" customFormat="1" hidden="1" x14ac:dyDescent="0.25"/>
    <row r="53" s="148" customFormat="1" hidden="1" x14ac:dyDescent="0.25"/>
    <row r="54" s="148" customFormat="1" hidden="1" x14ac:dyDescent="0.25"/>
    <row r="55" s="148" customFormat="1" hidden="1" x14ac:dyDescent="0.25"/>
    <row r="56" s="148" customFormat="1" hidden="1" x14ac:dyDescent="0.25"/>
    <row r="57" s="148" customFormat="1" hidden="1" x14ac:dyDescent="0.25"/>
    <row r="58" s="148" customFormat="1" hidden="1" x14ac:dyDescent="0.25"/>
    <row r="59" s="148" customFormat="1" hidden="1" x14ac:dyDescent="0.25"/>
    <row r="60" s="148" customFormat="1" hidden="1" x14ac:dyDescent="0.25"/>
    <row r="61" s="148" customFormat="1" hidden="1" x14ac:dyDescent="0.25"/>
    <row r="62" s="148" customFormat="1" hidden="1" x14ac:dyDescent="0.25"/>
    <row r="63" s="148" customFormat="1" hidden="1" x14ac:dyDescent="0.25"/>
    <row r="64" s="148" customFormat="1" hidden="1" x14ac:dyDescent="0.25"/>
    <row r="65" s="148" customFormat="1" hidden="1" x14ac:dyDescent="0.25"/>
    <row r="66" s="148" customFormat="1" hidden="1" x14ac:dyDescent="0.25"/>
    <row r="67" s="148" customFormat="1" hidden="1" x14ac:dyDescent="0.25"/>
    <row r="68" s="148" customFormat="1" hidden="1" x14ac:dyDescent="0.25"/>
    <row r="69" s="148" customFormat="1" hidden="1" x14ac:dyDescent="0.25"/>
    <row r="70" s="148" customFormat="1" hidden="1" x14ac:dyDescent="0.25"/>
    <row r="71" s="148" customFormat="1" hidden="1" x14ac:dyDescent="0.25"/>
    <row r="72" s="148" customFormat="1" hidden="1" x14ac:dyDescent="0.25"/>
    <row r="73" s="148" customFormat="1" hidden="1" x14ac:dyDescent="0.25"/>
    <row r="74" s="148" customFormat="1" hidden="1" x14ac:dyDescent="0.25"/>
    <row r="75" s="148" customFormat="1" hidden="1" x14ac:dyDescent="0.25"/>
    <row r="76" s="148" customFormat="1" hidden="1" x14ac:dyDescent="0.25"/>
    <row r="77" s="148" customFormat="1" hidden="1" x14ac:dyDescent="0.25"/>
    <row r="78" s="148" customFormat="1" hidden="1" x14ac:dyDescent="0.25"/>
    <row r="79" s="148" customFormat="1" hidden="1" x14ac:dyDescent="0.25"/>
    <row r="80" s="148" customFormat="1" hidden="1" x14ac:dyDescent="0.25"/>
    <row r="81" s="148" customFormat="1" hidden="1" x14ac:dyDescent="0.25"/>
    <row r="82" s="148" customFormat="1" hidden="1" x14ac:dyDescent="0.25"/>
    <row r="83" s="148" customFormat="1" hidden="1" x14ac:dyDescent="0.25"/>
    <row r="84" s="148" customFormat="1" hidden="1" x14ac:dyDescent="0.25"/>
    <row r="85" s="148" customFormat="1" hidden="1" x14ac:dyDescent="0.25"/>
    <row r="86" s="148" customFormat="1" hidden="1" x14ac:dyDescent="0.25"/>
    <row r="87" s="148" customFormat="1" hidden="1" x14ac:dyDescent="0.25"/>
    <row r="88" s="148" customFormat="1" hidden="1" x14ac:dyDescent="0.25"/>
    <row r="89" s="148" customFormat="1" hidden="1" x14ac:dyDescent="0.25"/>
    <row r="90" s="148" customFormat="1" hidden="1" x14ac:dyDescent="0.25"/>
    <row r="91" s="148" customFormat="1" hidden="1" x14ac:dyDescent="0.25"/>
    <row r="92" s="148" customFormat="1" hidden="1" x14ac:dyDescent="0.25"/>
    <row r="93" s="148" customFormat="1" hidden="1" x14ac:dyDescent="0.25"/>
    <row r="94" s="148" customFormat="1" hidden="1" x14ac:dyDescent="0.25"/>
    <row r="95" s="148" customFormat="1" hidden="1" x14ac:dyDescent="0.25"/>
    <row r="96" s="148" customFormat="1" hidden="1" x14ac:dyDescent="0.25"/>
    <row r="97" s="148" customFormat="1" hidden="1" x14ac:dyDescent="0.25"/>
    <row r="98" s="148" customFormat="1" hidden="1" x14ac:dyDescent="0.25"/>
    <row r="99" s="148" customFormat="1" hidden="1" x14ac:dyDescent="0.25"/>
    <row r="100" s="148" customFormat="1" hidden="1" x14ac:dyDescent="0.25"/>
    <row r="101" s="148" customFormat="1" hidden="1" x14ac:dyDescent="0.25"/>
    <row r="102" s="148" customFormat="1" hidden="1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OKSBY OG HO VANDVÆRK AMBA</v>
      </c>
      <c r="B1" s="162"/>
      <c r="C1" s="162"/>
      <c r="D1" s="162"/>
      <c r="E1" s="162"/>
    </row>
    <row r="2" spans="1:5" x14ac:dyDescent="0.25">
      <c r="A2" s="1" t="str">
        <f>'1. Forside'!A2</f>
        <v>V148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7" t="s">
        <v>121</v>
      </c>
      <c r="C4" s="257"/>
      <c r="D4" s="257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133</v>
      </c>
      <c r="C6" s="163"/>
      <c r="D6" s="163"/>
      <c r="E6" s="162"/>
    </row>
    <row r="7" spans="1:5" x14ac:dyDescent="0.25">
      <c r="A7" s="162"/>
      <c r="B7" s="108" t="s">
        <v>134</v>
      </c>
      <c r="C7" s="19">
        <v>80847</v>
      </c>
      <c r="D7" s="151" t="s">
        <v>0</v>
      </c>
      <c r="E7" s="162"/>
    </row>
    <row r="8" spans="1:5" x14ac:dyDescent="0.25">
      <c r="A8" s="162"/>
      <c r="B8" s="108" t="s">
        <v>135</v>
      </c>
      <c r="C8" s="19">
        <v>36733.333333333336</v>
      </c>
      <c r="D8" s="151" t="s">
        <v>0</v>
      </c>
      <c r="E8" s="162"/>
    </row>
    <row r="9" spans="1:5" ht="15" customHeight="1" x14ac:dyDescent="0.25">
      <c r="A9" s="162"/>
      <c r="B9" s="108" t="s">
        <v>136</v>
      </c>
      <c r="C9" s="40">
        <f>'6. Gennemførte investeringer'!F14</f>
        <v>85187.826666666675</v>
      </c>
      <c r="D9" s="151" t="s">
        <v>0</v>
      </c>
      <c r="E9" s="162"/>
    </row>
    <row r="10" spans="1:5" x14ac:dyDescent="0.25">
      <c r="A10" s="162"/>
      <c r="B10" s="28" t="s">
        <v>133</v>
      </c>
      <c r="C10" s="21">
        <f>C9-C7+C9-C8</f>
        <v>52795.320000000014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12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OKSBY OG HO VANDVÆRK AMBA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V148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7" t="s">
        <v>120</v>
      </c>
      <c r="C4" s="257"/>
      <c r="D4" s="257"/>
      <c r="E4" s="257"/>
      <c r="F4" s="257"/>
      <c r="G4" s="257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110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9" t="s">
        <v>56</v>
      </c>
      <c r="G7" s="259"/>
      <c r="H7" s="26"/>
    </row>
    <row r="8" spans="1:8" s="148" customFormat="1" x14ac:dyDescent="0.25">
      <c r="A8" s="26"/>
      <c r="B8" s="29" t="s">
        <v>191</v>
      </c>
      <c r="C8" s="30">
        <v>2015</v>
      </c>
      <c r="D8" s="31">
        <v>75</v>
      </c>
      <c r="E8" s="32">
        <v>257000</v>
      </c>
      <c r="F8" s="45">
        <f>E8/D8</f>
        <v>3426.6666666666665</v>
      </c>
      <c r="G8" s="35" t="s">
        <v>0</v>
      </c>
      <c r="H8" s="26"/>
    </row>
    <row r="9" spans="1:8" s="148" customFormat="1" x14ac:dyDescent="0.25">
      <c r="A9" s="26"/>
      <c r="B9" s="29" t="s">
        <v>187</v>
      </c>
      <c r="C9" s="30">
        <v>2015</v>
      </c>
      <c r="D9" s="31">
        <v>50</v>
      </c>
      <c r="E9" s="32">
        <v>490000</v>
      </c>
      <c r="F9" s="45">
        <f t="shared" ref="F9:F12" si="0">E9/D9</f>
        <v>9800</v>
      </c>
      <c r="G9" s="35" t="s">
        <v>0</v>
      </c>
      <c r="H9" s="26"/>
    </row>
    <row r="10" spans="1:8" s="148" customFormat="1" x14ac:dyDescent="0.25">
      <c r="A10" s="26"/>
      <c r="B10" s="29" t="s">
        <v>189</v>
      </c>
      <c r="C10" s="30">
        <v>2015</v>
      </c>
      <c r="D10" s="31">
        <v>25</v>
      </c>
      <c r="E10" s="32">
        <v>131000</v>
      </c>
      <c r="F10" s="45">
        <f t="shared" si="0"/>
        <v>5240</v>
      </c>
      <c r="G10" s="35" t="s">
        <v>0</v>
      </c>
      <c r="H10" s="26"/>
    </row>
    <row r="11" spans="1:8" s="148" customFormat="1" x14ac:dyDescent="0.25">
      <c r="A11" s="26"/>
      <c r="B11" s="29" t="s">
        <v>192</v>
      </c>
      <c r="C11" s="30">
        <v>2015</v>
      </c>
      <c r="D11" s="31">
        <v>25</v>
      </c>
      <c r="E11" s="32">
        <v>675000</v>
      </c>
      <c r="F11" s="45">
        <f t="shared" si="0"/>
        <v>27000</v>
      </c>
      <c r="G11" s="35" t="s">
        <v>0</v>
      </c>
      <c r="H11" s="26"/>
    </row>
    <row r="12" spans="1:8" s="148" customFormat="1" x14ac:dyDescent="0.25">
      <c r="A12" s="26"/>
      <c r="B12" s="29" t="s">
        <v>192</v>
      </c>
      <c r="C12" s="30">
        <v>2016</v>
      </c>
      <c r="D12" s="31">
        <v>25</v>
      </c>
      <c r="E12" s="32">
        <v>1588000</v>
      </c>
      <c r="F12" s="45">
        <f t="shared" si="0"/>
        <v>63520</v>
      </c>
      <c r="G12" s="35" t="s">
        <v>0</v>
      </c>
      <c r="H12" s="26"/>
    </row>
    <row r="13" spans="1:8" s="148" customFormat="1" x14ac:dyDescent="0.25">
      <c r="A13" s="26"/>
      <c r="B13" s="109" t="s">
        <v>72</v>
      </c>
      <c r="C13" s="165"/>
      <c r="D13" s="166"/>
      <c r="E13" s="167"/>
      <c r="F13" s="46">
        <f>SUMIF(C8:C12,"2015",F8:F12)</f>
        <v>45466.666666666664</v>
      </c>
      <c r="G13" s="47" t="s">
        <v>0</v>
      </c>
      <c r="H13" s="26"/>
    </row>
    <row r="14" spans="1:8" s="148" customFormat="1" x14ac:dyDescent="0.25">
      <c r="A14" s="26"/>
      <c r="B14" s="107" t="s">
        <v>130</v>
      </c>
      <c r="C14" s="168"/>
      <c r="D14" s="169"/>
      <c r="E14" s="170"/>
      <c r="F14" s="46">
        <f>SUMIF(C8:C12,"2016",F8:F12)</f>
        <v>63520</v>
      </c>
      <c r="G14" s="47" t="s">
        <v>0</v>
      </c>
      <c r="H14" s="26"/>
    </row>
    <row r="15" spans="1:8" s="148" customFormat="1" x14ac:dyDescent="0.25">
      <c r="A15" s="26"/>
      <c r="B15" s="50" t="s">
        <v>36</v>
      </c>
      <c r="C15" s="171"/>
      <c r="D15" s="172"/>
      <c r="E15" s="172"/>
      <c r="F15" s="48">
        <f>F13+F14</f>
        <v>108986.66666666666</v>
      </c>
      <c r="G15" s="49" t="s">
        <v>0</v>
      </c>
      <c r="H15" s="26"/>
    </row>
    <row r="16" spans="1:8" s="148" customFormat="1" x14ac:dyDescent="0.25">
      <c r="A16" s="26"/>
      <c r="B16" s="26"/>
      <c r="C16" s="164"/>
      <c r="D16" s="26"/>
      <c r="E16" s="26"/>
      <c r="F16" s="26"/>
      <c r="G16" s="26"/>
      <c r="H16" s="26"/>
    </row>
    <row r="17" spans="1:8" s="148" customFormat="1" x14ac:dyDescent="0.25">
      <c r="A17" s="26"/>
      <c r="B17" s="26"/>
      <c r="C17" s="164"/>
      <c r="D17" s="26"/>
      <c r="E17" s="26"/>
      <c r="F17" s="26"/>
      <c r="G17" s="26"/>
      <c r="H17" s="26"/>
    </row>
    <row r="18" spans="1:8" s="148" customFormat="1" x14ac:dyDescent="0.25">
      <c r="A18" s="26"/>
      <c r="B18" s="26"/>
      <c r="C18" s="164"/>
      <c r="D18" s="26"/>
      <c r="E18" s="26"/>
      <c r="F18" s="173"/>
      <c r="G18" s="173"/>
      <c r="H18" s="26"/>
    </row>
    <row r="19" spans="1:8" s="148" customFormat="1" hidden="1" x14ac:dyDescent="0.25">
      <c r="C19" s="174"/>
    </row>
    <row r="20" spans="1:8" s="148" customFormat="1" hidden="1" x14ac:dyDescent="0.25">
      <c r="C20" s="174"/>
    </row>
    <row r="21" spans="1:8" s="148" customFormat="1" hidden="1" x14ac:dyDescent="0.25">
      <c r="C21" s="174"/>
    </row>
    <row r="22" spans="1:8" s="148" customFormat="1" hidden="1" x14ac:dyDescent="0.25">
      <c r="C22" s="174"/>
    </row>
    <row r="23" spans="1:8" s="148" customFormat="1" hidden="1" x14ac:dyDescent="0.25">
      <c r="C23" s="174"/>
    </row>
    <row r="24" spans="1:8" s="148" customFormat="1" hidden="1" x14ac:dyDescent="0.25">
      <c r="C24" s="174"/>
    </row>
    <row r="25" spans="1:8" s="148" customFormat="1" hidden="1" x14ac:dyDescent="0.25">
      <c r="C25" s="174"/>
    </row>
    <row r="26" spans="1:8" s="148" customFormat="1" hidden="1" x14ac:dyDescent="0.25">
      <c r="C26" s="174"/>
    </row>
    <row r="27" spans="1:8" s="148" customFormat="1" hidden="1" x14ac:dyDescent="0.25">
      <c r="C27" s="174"/>
    </row>
    <row r="28" spans="1:8" s="148" customFormat="1" hidden="1" x14ac:dyDescent="0.25">
      <c r="C28" s="174"/>
    </row>
    <row r="29" spans="1:8" s="148" customFormat="1" hidden="1" x14ac:dyDescent="0.25">
      <c r="C29" s="174"/>
    </row>
    <row r="30" spans="1:8" s="148" customFormat="1" hidden="1" x14ac:dyDescent="0.25">
      <c r="C30" s="174"/>
    </row>
    <row r="31" spans="1:8" s="148" customFormat="1" hidden="1" x14ac:dyDescent="0.25">
      <c r="C31" s="174"/>
    </row>
    <row r="32" spans="1:8" s="148" customFormat="1" hidden="1" x14ac:dyDescent="0.25">
      <c r="C32" s="174"/>
    </row>
    <row r="33" spans="3:3" s="148" customFormat="1" hidden="1" x14ac:dyDescent="0.25">
      <c r="C33" s="174"/>
    </row>
    <row r="34" spans="3:3" s="148" customFormat="1" hidden="1" x14ac:dyDescent="0.25">
      <c r="C34" s="174"/>
    </row>
    <row r="35" spans="3:3" s="148" customFormat="1" hidden="1" x14ac:dyDescent="0.25">
      <c r="C35" s="174"/>
    </row>
    <row r="36" spans="3:3" s="148" customFormat="1" hidden="1" x14ac:dyDescent="0.25">
      <c r="C36" s="174"/>
    </row>
    <row r="37" spans="3:3" s="148" customFormat="1" hidden="1" x14ac:dyDescent="0.25">
      <c r="C37" s="174"/>
    </row>
    <row r="38" spans="3:3" s="148" customFormat="1" hidden="1" x14ac:dyDescent="0.25">
      <c r="C38" s="174"/>
    </row>
    <row r="39" spans="3:3" s="148" customFormat="1" ht="12" hidden="1" customHeight="1" x14ac:dyDescent="0.25">
      <c r="C39" s="174"/>
    </row>
    <row r="40" spans="3:3" s="148" customFormat="1" hidden="1" x14ac:dyDescent="0.25">
      <c r="C40" s="174"/>
    </row>
    <row r="41" spans="3:3" s="148" customFormat="1" hidden="1" x14ac:dyDescent="0.25">
      <c r="C41" s="174"/>
    </row>
    <row r="42" spans="3:3" s="148" customFormat="1" hidden="1" x14ac:dyDescent="0.25">
      <c r="C42" s="174"/>
    </row>
    <row r="43" spans="3:3" s="148" customFormat="1" hidden="1" x14ac:dyDescent="0.25">
      <c r="C43" s="174"/>
    </row>
    <row r="44" spans="3:3" s="148" customFormat="1" hidden="1" x14ac:dyDescent="0.25">
      <c r="C44" s="174"/>
    </row>
    <row r="45" spans="3:3" s="148" customFormat="1" hidden="1" x14ac:dyDescent="0.25">
      <c r="C45" s="174"/>
    </row>
    <row r="46" spans="3:3" s="148" customFormat="1" hidden="1" x14ac:dyDescent="0.25">
      <c r="C46" s="174"/>
    </row>
    <row r="47" spans="3:3" s="148" customFormat="1" hidden="1" x14ac:dyDescent="0.25">
      <c r="C47" s="174"/>
    </row>
    <row r="48" spans="3:3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idden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idden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s="148" customFormat="1" hidden="1" x14ac:dyDescent="0.25">
      <c r="C111" s="174"/>
    </row>
    <row r="112" spans="3:3" s="148" customFormat="1" hidden="1" x14ac:dyDescent="0.25">
      <c r="C112" s="174"/>
    </row>
    <row r="113" spans="3:3" s="148" customFormat="1" hidden="1" x14ac:dyDescent="0.25">
      <c r="C113" s="174"/>
    </row>
    <row r="114" spans="3:3" s="148" customFormat="1" hidden="1" x14ac:dyDescent="0.25">
      <c r="C114" s="174"/>
    </row>
    <row r="115" spans="3:3" x14ac:dyDescent="0.25"/>
    <row r="116" spans="3:3" x14ac:dyDescent="0.25"/>
    <row r="117" spans="3:3" x14ac:dyDescent="0.25"/>
    <row r="118" spans="3:3" x14ac:dyDescent="0.25"/>
    <row r="119" spans="3:3" x14ac:dyDescent="0.25"/>
    <row r="120" spans="3:3" x14ac:dyDescent="0.25"/>
    <row r="121" spans="3:3" x14ac:dyDescent="0.25"/>
    <row r="122" spans="3:3" x14ac:dyDescent="0.25"/>
    <row r="123" spans="3:3" x14ac:dyDescent="0.25"/>
    <row r="124" spans="3:3" x14ac:dyDescent="0.25"/>
    <row r="125" spans="3:3" x14ac:dyDescent="0.25"/>
    <row r="126" spans="3:3" x14ac:dyDescent="0.25"/>
    <row r="127" spans="3:3" x14ac:dyDescent="0.25"/>
    <row r="128" spans="3: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OKSBY OG HO VANDVÆRK AMBA</v>
      </c>
      <c r="B1" s="56"/>
      <c r="C1" s="56"/>
      <c r="D1" s="176"/>
      <c r="E1" s="56"/>
    </row>
    <row r="2" spans="1:5" x14ac:dyDescent="0.25">
      <c r="A2" s="220" t="str">
        <f>'1. Forside'!A2</f>
        <v>V148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60" t="s">
        <v>119</v>
      </c>
      <c r="C4" s="260"/>
      <c r="D4" s="260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139</v>
      </c>
      <c r="C6" s="178"/>
      <c r="D6" s="179"/>
      <c r="E6" s="56"/>
    </row>
    <row r="7" spans="1:5" x14ac:dyDescent="0.25">
      <c r="A7" s="56"/>
      <c r="B7" s="206" t="s">
        <v>13</v>
      </c>
      <c r="C7" s="51">
        <v>32490</v>
      </c>
      <c r="D7" s="181" t="s">
        <v>0</v>
      </c>
      <c r="E7" s="56"/>
    </row>
    <row r="8" spans="1:5" x14ac:dyDescent="0.25">
      <c r="A8" s="56"/>
      <c r="B8" s="54" t="s">
        <v>35</v>
      </c>
      <c r="C8" s="55">
        <f>SUM(C7:C7)</f>
        <v>32490</v>
      </c>
      <c r="D8" s="54" t="s">
        <v>0</v>
      </c>
      <c r="E8" s="56"/>
    </row>
    <row r="9" spans="1:5" x14ac:dyDescent="0.25">
      <c r="A9" s="56"/>
      <c r="B9" s="56"/>
      <c r="C9" s="56"/>
      <c r="D9" s="176"/>
      <c r="E9" s="56"/>
    </row>
    <row r="10" spans="1:5" x14ac:dyDescent="0.25">
      <c r="A10" s="56"/>
      <c r="B10" s="56"/>
      <c r="C10" s="56"/>
      <c r="D10" s="176"/>
      <c r="E10" s="56"/>
    </row>
    <row r="11" spans="1:5" ht="25.5" customHeight="1" x14ac:dyDescent="0.25">
      <c r="A11" s="56"/>
      <c r="B11" s="205" t="s">
        <v>203</v>
      </c>
      <c r="C11" s="178"/>
      <c r="D11" s="179"/>
      <c r="E11" s="56"/>
    </row>
    <row r="12" spans="1:5" x14ac:dyDescent="0.25">
      <c r="A12" s="56"/>
      <c r="B12" s="53" t="s">
        <v>204</v>
      </c>
      <c r="C12" s="180">
        <v>1880000</v>
      </c>
      <c r="D12" s="181" t="s">
        <v>0</v>
      </c>
      <c r="E12" s="56"/>
    </row>
    <row r="13" spans="1:5" x14ac:dyDescent="0.25">
      <c r="A13" s="56"/>
      <c r="B13" s="54" t="s">
        <v>35</v>
      </c>
      <c r="C13" s="55">
        <f>C12</f>
        <v>1880000</v>
      </c>
      <c r="D13" s="54" t="s">
        <v>0</v>
      </c>
      <c r="E13" s="56"/>
    </row>
    <row r="14" spans="1:5" x14ac:dyDescent="0.25">
      <c r="A14" s="56"/>
      <c r="B14" s="56"/>
      <c r="C14" s="56"/>
      <c r="D14" s="176"/>
      <c r="E14" s="56"/>
    </row>
    <row r="15" spans="1:5" x14ac:dyDescent="0.25">
      <c r="A15" s="56"/>
      <c r="B15" s="56"/>
      <c r="C15" s="56"/>
      <c r="D15" s="176"/>
      <c r="E15" s="56"/>
    </row>
    <row r="16" spans="1:5" ht="38.25" customHeight="1" x14ac:dyDescent="0.25">
      <c r="A16" s="56"/>
      <c r="B16" s="261" t="s">
        <v>140</v>
      </c>
      <c r="C16" s="262"/>
      <c r="D16" s="263"/>
      <c r="E16" s="56"/>
    </row>
    <row r="17" spans="1:5" x14ac:dyDescent="0.25">
      <c r="A17" s="56"/>
      <c r="B17" s="53" t="s">
        <v>70</v>
      </c>
      <c r="C17" s="51">
        <v>16074</v>
      </c>
      <c r="D17" s="181" t="s">
        <v>0</v>
      </c>
      <c r="E17" s="56"/>
    </row>
    <row r="18" spans="1:5" x14ac:dyDescent="0.25">
      <c r="A18" s="56"/>
      <c r="B18" s="53" t="s">
        <v>14</v>
      </c>
      <c r="C18" s="51">
        <v>21500</v>
      </c>
      <c r="D18" s="181" t="s">
        <v>0</v>
      </c>
      <c r="E18" s="56"/>
    </row>
    <row r="19" spans="1:5" x14ac:dyDescent="0.25">
      <c r="A19" s="56"/>
      <c r="B19" s="54" t="s">
        <v>35</v>
      </c>
      <c r="C19" s="55">
        <f>SUM(C17:C18)</f>
        <v>37574</v>
      </c>
      <c r="D19" s="54" t="s">
        <v>0</v>
      </c>
      <c r="E19" s="56"/>
    </row>
    <row r="20" spans="1:5" x14ac:dyDescent="0.25">
      <c r="A20" s="56"/>
      <c r="B20" s="56"/>
      <c r="C20" s="182"/>
      <c r="D20" s="183"/>
      <c r="E20" s="56"/>
    </row>
    <row r="21" spans="1:5" x14ac:dyDescent="0.25">
      <c r="A21" s="56"/>
      <c r="B21" s="56"/>
      <c r="C21" s="182"/>
      <c r="D21" s="183"/>
      <c r="E21" s="56"/>
    </row>
    <row r="22" spans="1:5" ht="42" customHeight="1" x14ac:dyDescent="0.25">
      <c r="A22" s="56"/>
      <c r="B22" s="264" t="s">
        <v>141</v>
      </c>
      <c r="C22" s="265"/>
      <c r="D22" s="266"/>
      <c r="E22" s="56"/>
    </row>
    <row r="23" spans="1:5" x14ac:dyDescent="0.25">
      <c r="A23" s="56"/>
      <c r="B23" s="108" t="s">
        <v>142</v>
      </c>
      <c r="C23" s="19">
        <v>1835204</v>
      </c>
      <c r="D23" s="58" t="s">
        <v>0</v>
      </c>
      <c r="E23" s="56"/>
    </row>
    <row r="24" spans="1:5" x14ac:dyDescent="0.25">
      <c r="A24" s="56"/>
      <c r="B24" s="108" t="s">
        <v>143</v>
      </c>
      <c r="C24" s="40">
        <v>1799000</v>
      </c>
      <c r="D24" s="58" t="s">
        <v>0</v>
      </c>
      <c r="E24" s="56"/>
    </row>
    <row r="25" spans="1:5" x14ac:dyDescent="0.25">
      <c r="A25" s="56"/>
      <c r="B25" s="28" t="s">
        <v>144</v>
      </c>
      <c r="C25" s="55">
        <f>C23-C24</f>
        <v>36204</v>
      </c>
      <c r="D25" s="28" t="s">
        <v>0</v>
      </c>
      <c r="E25" s="56"/>
    </row>
    <row r="26" spans="1:5" x14ac:dyDescent="0.25">
      <c r="A26" s="56"/>
      <c r="B26" s="56"/>
      <c r="C26" s="56"/>
      <c r="D26" s="176"/>
      <c r="E26" s="56"/>
    </row>
    <row r="27" spans="1:5" x14ac:dyDescent="0.25">
      <c r="A27" s="56"/>
      <c r="B27" s="56"/>
      <c r="C27" s="56"/>
      <c r="D27" s="176"/>
      <c r="E27" s="56"/>
    </row>
    <row r="28" spans="1:5" ht="14.45" x14ac:dyDescent="0.3">
      <c r="A28" s="56"/>
      <c r="B28" s="56"/>
      <c r="C28" s="56"/>
      <c r="D28" s="176"/>
      <c r="E28" s="56"/>
    </row>
    <row r="29" spans="1:5" hidden="1" x14ac:dyDescent="0.25"/>
    <row r="30" spans="1:5" hidden="1" x14ac:dyDescent="0.25"/>
    <row r="31" spans="1:5" hidden="1" x14ac:dyDescent="0.25"/>
    <row r="32" spans="1:5" hidden="1" x14ac:dyDescent="0.25">
      <c r="A32" s="185"/>
      <c r="B32" s="185"/>
      <c r="C32" s="185"/>
      <c r="D32" s="186"/>
      <c r="E32" s="185"/>
    </row>
    <row r="33" spans="1:5" hidden="1" x14ac:dyDescent="0.25">
      <c r="A33" s="185"/>
      <c r="B33" s="185"/>
      <c r="C33" s="185"/>
      <c r="D33" s="186"/>
      <c r="E33" s="185"/>
    </row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6:D16"/>
    <mergeCell ref="B22:D22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84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OKSBY OG HO VANDVÆRK AMBA</v>
      </c>
      <c r="B1" s="56"/>
      <c r="C1" s="56"/>
      <c r="D1" s="56"/>
      <c r="E1" s="56"/>
    </row>
    <row r="2" spans="1:5" x14ac:dyDescent="0.25">
      <c r="A2" s="220" t="str">
        <f>'1. Forside'!A2</f>
        <v>V148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0" t="s">
        <v>118</v>
      </c>
      <c r="C4" s="260"/>
      <c r="D4" s="260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145</v>
      </c>
      <c r="C6" s="178"/>
      <c r="D6" s="189"/>
      <c r="E6" s="56"/>
    </row>
    <row r="7" spans="1:5" x14ac:dyDescent="0.25">
      <c r="A7" s="56"/>
      <c r="B7" s="212" t="s">
        <v>193</v>
      </c>
      <c r="C7" s="51">
        <v>0</v>
      </c>
      <c r="D7" s="190" t="s">
        <v>0</v>
      </c>
      <c r="E7" s="56"/>
    </row>
    <row r="8" spans="1:5" x14ac:dyDescent="0.25">
      <c r="A8" s="56"/>
      <c r="B8" s="212" t="s">
        <v>194</v>
      </c>
      <c r="C8" s="51">
        <v>0</v>
      </c>
      <c r="D8" s="190" t="s">
        <v>0</v>
      </c>
      <c r="E8" s="56"/>
    </row>
    <row r="9" spans="1:5" x14ac:dyDescent="0.25">
      <c r="A9" s="56"/>
      <c r="B9" s="212" t="s">
        <v>198</v>
      </c>
      <c r="C9" s="51">
        <v>0</v>
      </c>
      <c r="D9" s="190" t="s">
        <v>0</v>
      </c>
      <c r="E9" s="56"/>
    </row>
    <row r="10" spans="1:5" x14ac:dyDescent="0.25">
      <c r="A10" s="56"/>
      <c r="B10" s="212" t="s">
        <v>199</v>
      </c>
      <c r="C10" s="51">
        <v>0</v>
      </c>
      <c r="D10" s="190" t="s">
        <v>0</v>
      </c>
      <c r="E10" s="56"/>
    </row>
    <row r="11" spans="1:5" x14ac:dyDescent="0.25">
      <c r="A11" s="56"/>
      <c r="B11" s="212" t="s">
        <v>200</v>
      </c>
      <c r="C11" s="51">
        <v>0</v>
      </c>
      <c r="D11" s="190" t="s">
        <v>0</v>
      </c>
      <c r="E11" s="56"/>
    </row>
    <row r="12" spans="1:5" x14ac:dyDescent="0.25">
      <c r="A12" s="56"/>
      <c r="B12" s="212" t="s">
        <v>201</v>
      </c>
      <c r="C12" s="51">
        <v>0</v>
      </c>
      <c r="D12" s="190" t="s">
        <v>0</v>
      </c>
      <c r="E12" s="56"/>
    </row>
    <row r="13" spans="1:5" x14ac:dyDescent="0.25">
      <c r="A13" s="56"/>
      <c r="B13" s="212" t="s">
        <v>202</v>
      </c>
      <c r="C13" s="51">
        <v>0</v>
      </c>
      <c r="D13" s="190" t="s">
        <v>0</v>
      </c>
      <c r="E13" s="56"/>
    </row>
    <row r="14" spans="1:5" x14ac:dyDescent="0.25">
      <c r="A14" s="56"/>
      <c r="B14" s="212" t="s">
        <v>195</v>
      </c>
      <c r="C14" s="51">
        <v>98000</v>
      </c>
      <c r="D14" s="190" t="s">
        <v>0</v>
      </c>
      <c r="E14" s="56"/>
    </row>
    <row r="15" spans="1:5" x14ac:dyDescent="0.25">
      <c r="A15" s="56"/>
      <c r="B15" s="212" t="s">
        <v>196</v>
      </c>
      <c r="C15" s="51">
        <v>5200</v>
      </c>
      <c r="D15" s="190" t="s">
        <v>0</v>
      </c>
      <c r="E15" s="56"/>
    </row>
    <row r="16" spans="1:5" x14ac:dyDescent="0.25">
      <c r="A16" s="56"/>
      <c r="B16" s="212" t="s">
        <v>197</v>
      </c>
      <c r="C16" s="51">
        <v>10000</v>
      </c>
      <c r="D16" s="190" t="s">
        <v>0</v>
      </c>
      <c r="E16" s="56"/>
    </row>
    <row r="17" spans="1:5" x14ac:dyDescent="0.25">
      <c r="A17" s="56"/>
      <c r="B17" s="54" t="s">
        <v>36</v>
      </c>
      <c r="C17" s="55">
        <f>SUM(C7:C16)</f>
        <v>113200</v>
      </c>
      <c r="D17" s="191" t="s">
        <v>0</v>
      </c>
      <c r="E17" s="56"/>
    </row>
    <row r="18" spans="1:5" x14ac:dyDescent="0.25">
      <c r="A18" s="56"/>
      <c r="B18" s="56"/>
      <c r="C18" s="182"/>
      <c r="D18" s="56"/>
      <c r="E18" s="56"/>
    </row>
    <row r="19" spans="1:5" x14ac:dyDescent="0.25">
      <c r="A19" s="56"/>
      <c r="B19" s="56"/>
      <c r="C19" s="182"/>
      <c r="D19" s="56"/>
      <c r="E19" s="56"/>
    </row>
    <row r="20" spans="1:5" ht="27.2" customHeight="1" x14ac:dyDescent="0.25">
      <c r="A20" s="56"/>
      <c r="B20" s="20" t="s">
        <v>146</v>
      </c>
      <c r="C20" s="192"/>
      <c r="D20" s="189"/>
      <c r="E20" s="56"/>
    </row>
    <row r="21" spans="1:5" ht="16.7" customHeight="1" x14ac:dyDescent="0.25">
      <c r="A21" s="56"/>
      <c r="B21" s="108" t="s">
        <v>147</v>
      </c>
      <c r="C21" s="19">
        <v>0</v>
      </c>
      <c r="D21" s="151" t="s">
        <v>0</v>
      </c>
      <c r="E21" s="56"/>
    </row>
    <row r="22" spans="1:5" ht="16.7" customHeight="1" x14ac:dyDescent="0.25">
      <c r="A22" s="56"/>
      <c r="B22" s="108" t="s">
        <v>148</v>
      </c>
      <c r="C22" s="40">
        <v>0</v>
      </c>
      <c r="D22" s="151" t="s">
        <v>0</v>
      </c>
      <c r="E22" s="56"/>
    </row>
    <row r="23" spans="1:5" x14ac:dyDescent="0.25">
      <c r="A23" s="56"/>
      <c r="B23" s="28" t="s">
        <v>149</v>
      </c>
      <c r="C23" s="55">
        <f>C21-C22</f>
        <v>0</v>
      </c>
      <c r="D23" s="153" t="s">
        <v>0</v>
      </c>
      <c r="E23" s="56"/>
    </row>
    <row r="24" spans="1:5" ht="15.75" x14ac:dyDescent="0.25">
      <c r="A24" s="56"/>
      <c r="B24" s="193"/>
      <c r="C24" s="56"/>
      <c r="D24" s="56"/>
      <c r="E24" s="56"/>
    </row>
    <row r="25" spans="1:5" ht="15.75" x14ac:dyDescent="0.25">
      <c r="A25" s="56"/>
      <c r="B25" s="193"/>
      <c r="C25" s="56"/>
      <c r="D25" s="56"/>
      <c r="E25" s="56"/>
    </row>
    <row r="26" spans="1:5" ht="15.75" x14ac:dyDescent="0.25">
      <c r="A26" s="56"/>
      <c r="B26" s="193"/>
      <c r="C26" s="56"/>
      <c r="D26" s="56"/>
      <c r="E26" s="56"/>
    </row>
    <row r="27" spans="1:5" ht="15.75" hidden="1" x14ac:dyDescent="0.25">
      <c r="B27" s="194"/>
      <c r="E27" s="195"/>
    </row>
    <row r="28" spans="1:5" ht="15.75" hidden="1" x14ac:dyDescent="0.25">
      <c r="B28" s="195"/>
      <c r="C28" s="195"/>
    </row>
    <row r="29" spans="1:5" ht="15.75" hidden="1" x14ac:dyDescent="0.25">
      <c r="B29" s="195"/>
      <c r="E29" s="195"/>
    </row>
    <row r="30" spans="1:5" ht="15.75" hidden="1" x14ac:dyDescent="0.25">
      <c r="B30" s="195"/>
      <c r="D30" s="195"/>
    </row>
    <row r="31" spans="1:5" ht="15.75" hidden="1" x14ac:dyDescent="0.25">
      <c r="B31" s="195"/>
      <c r="C31" s="195"/>
    </row>
    <row r="32" spans="1:5" ht="15.75" hidden="1" x14ac:dyDescent="0.25">
      <c r="B32" s="195"/>
      <c r="C32" s="195"/>
    </row>
    <row r="33" spans="2:4" ht="15.75" hidden="1" x14ac:dyDescent="0.25">
      <c r="B33" s="195"/>
      <c r="D33" s="195"/>
    </row>
    <row r="34" spans="2:4" ht="15.75" hidden="1" x14ac:dyDescent="0.25">
      <c r="B34" s="195"/>
      <c r="D34" s="195"/>
    </row>
    <row r="35" spans="2:4" ht="15.75" hidden="1" x14ac:dyDescent="0.25">
      <c r="B35" s="195"/>
      <c r="D35" s="195"/>
    </row>
    <row r="36" spans="2:4" ht="15.75" hidden="1" x14ac:dyDescent="0.25">
      <c r="B36" s="194"/>
      <c r="C36" s="194"/>
    </row>
    <row r="37" spans="2:4" hidden="1" x14ac:dyDescent="0.25"/>
    <row r="38" spans="2:4" hidden="1" x14ac:dyDescent="0.25"/>
    <row r="39" spans="2:4" hidden="1" x14ac:dyDescent="0.25"/>
    <row r="40" spans="2:4" hidden="1" x14ac:dyDescent="0.25"/>
    <row r="41" spans="2:4" hidden="1" x14ac:dyDescent="0.25"/>
    <row r="42" spans="2:4" hidden="1" x14ac:dyDescent="0.25"/>
    <row r="43" spans="2:4" hidden="1" x14ac:dyDescent="0.25"/>
    <row r="44" spans="2:4" hidden="1" x14ac:dyDescent="0.25"/>
    <row r="45" spans="2:4" hidden="1" x14ac:dyDescent="0.25"/>
    <row r="46" spans="2:4" hidden="1" x14ac:dyDescent="0.25"/>
    <row r="47" spans="2:4" hidden="1" x14ac:dyDescent="0.25"/>
    <row r="48" spans="2:4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idden="1" x14ac:dyDescent="0.25"/>
    <row r="54" spans="2:2" hidden="1" x14ac:dyDescent="0.25"/>
    <row r="55" spans="2:2" hidden="1" x14ac:dyDescent="0.25"/>
    <row r="56" spans="2:2" hidden="1" x14ac:dyDescent="0.25"/>
    <row r="57" spans="2:2" hidden="1" x14ac:dyDescent="0.25"/>
    <row r="58" spans="2:2" hidden="1" x14ac:dyDescent="0.25"/>
    <row r="59" spans="2:2" hidden="1" x14ac:dyDescent="0.25"/>
    <row r="60" spans="2:2" hidden="1" x14ac:dyDescent="0.25"/>
    <row r="61" spans="2:2" hidden="1" x14ac:dyDescent="0.25"/>
    <row r="62" spans="2:2" ht="15.75" hidden="1" x14ac:dyDescent="0.25">
      <c r="B62" s="195"/>
    </row>
    <row r="63" spans="2:2" ht="15.75" hidden="1" x14ac:dyDescent="0.25">
      <c r="B63" s="195"/>
    </row>
    <row r="64" spans="2:2" ht="15.75" hidden="1" x14ac:dyDescent="0.25">
      <c r="B64" s="195"/>
    </row>
    <row r="65" spans="1:5" ht="15.75" hidden="1" x14ac:dyDescent="0.25">
      <c r="B65" s="195"/>
    </row>
    <row r="66" spans="1:5" ht="15.75" hidden="1" x14ac:dyDescent="0.25">
      <c r="B66" s="195"/>
    </row>
    <row r="67" spans="1:5" ht="15.75" hidden="1" x14ac:dyDescent="0.25">
      <c r="B67" s="195"/>
    </row>
    <row r="68" spans="1:5" ht="15.75" hidden="1" x14ac:dyDescent="0.25">
      <c r="B68" s="195"/>
    </row>
    <row r="69" spans="1:5" ht="15.75" hidden="1" x14ac:dyDescent="0.25">
      <c r="B69" s="195"/>
    </row>
    <row r="70" spans="1:5" ht="15.75" hidden="1" x14ac:dyDescent="0.25">
      <c r="B70" s="195"/>
    </row>
    <row r="71" spans="1:5" ht="15.75" hidden="1" x14ac:dyDescent="0.25">
      <c r="B71" s="194"/>
    </row>
    <row r="72" spans="1:5" hidden="1" x14ac:dyDescent="0.25"/>
    <row r="73" spans="1:5" hidden="1" x14ac:dyDescent="0.25"/>
    <row r="74" spans="1:5" hidden="1" x14ac:dyDescent="0.25">
      <c r="A74" s="185"/>
      <c r="B74" s="185"/>
      <c r="C74" s="185"/>
      <c r="D74" s="185"/>
      <c r="E74" s="185"/>
    </row>
    <row r="75" spans="1:5" hidden="1" x14ac:dyDescent="0.25">
      <c r="A75" s="185"/>
      <c r="B75" s="185"/>
      <c r="C75" s="185"/>
      <c r="D75" s="185"/>
      <c r="E75" s="185"/>
    </row>
    <row r="76" spans="1:5" hidden="1" x14ac:dyDescent="0.25">
      <c r="A76" s="185"/>
      <c r="B76" s="185"/>
      <c r="C76" s="185"/>
      <c r="D76" s="185"/>
      <c r="E76" s="185"/>
    </row>
    <row r="77" spans="1:5" hidden="1" x14ac:dyDescent="0.25">
      <c r="A77" s="185"/>
      <c r="B77" s="185"/>
      <c r="C77" s="185"/>
      <c r="D77" s="185"/>
      <c r="E77" s="185"/>
    </row>
    <row r="78" spans="1:5" hidden="1" x14ac:dyDescent="0.25">
      <c r="A78" s="185"/>
      <c r="B78" s="185"/>
      <c r="C78" s="185"/>
      <c r="D78" s="185"/>
      <c r="E78" s="185"/>
    </row>
    <row r="79" spans="1:5" hidden="1" x14ac:dyDescent="0.25">
      <c r="A79" s="185"/>
      <c r="B79" s="185"/>
      <c r="C79" s="185"/>
      <c r="D79" s="185"/>
      <c r="E79" s="185"/>
    </row>
    <row r="80" spans="1:5" hidden="1" x14ac:dyDescent="0.25">
      <c r="A80" s="185"/>
      <c r="B80" s="185"/>
      <c r="C80" s="185"/>
      <c r="D80" s="185"/>
      <c r="E80" s="185"/>
    </row>
    <row r="81" hidden="1" x14ac:dyDescent="0.25"/>
    <row r="82" hidden="1" x14ac:dyDescent="0.25"/>
    <row r="83" hidden="1" x14ac:dyDescent="0.25"/>
    <row r="84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OKSBY OG HO VANDVÆRK AMBA</v>
      </c>
      <c r="B1" s="26"/>
      <c r="C1" s="26"/>
      <c r="D1" s="26"/>
      <c r="E1" s="26"/>
    </row>
    <row r="2" spans="1:5" x14ac:dyDescent="0.25">
      <c r="A2" s="221" t="str">
        <f>'1. Forside'!A2</f>
        <v>V148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7" t="s">
        <v>176</v>
      </c>
      <c r="C4" s="257"/>
      <c r="D4" s="257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150</v>
      </c>
      <c r="C6" s="197"/>
      <c r="D6" s="198"/>
      <c r="E6" s="26"/>
    </row>
    <row r="7" spans="1:5" x14ac:dyDescent="0.25">
      <c r="A7" s="26"/>
      <c r="B7" s="110" t="s">
        <v>151</v>
      </c>
      <c r="C7" s="51">
        <v>14976</v>
      </c>
      <c r="D7" s="190" t="s">
        <v>0</v>
      </c>
      <c r="E7" s="26"/>
    </row>
    <row r="8" spans="1:5" x14ac:dyDescent="0.25">
      <c r="A8" s="26"/>
      <c r="B8" s="110" t="s">
        <v>152</v>
      </c>
      <c r="C8" s="51">
        <v>8615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6361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156</v>
      </c>
      <c r="C12" s="199"/>
      <c r="D12" s="198"/>
      <c r="E12" s="26"/>
    </row>
    <row r="13" spans="1:5" x14ac:dyDescent="0.25">
      <c r="A13" s="26"/>
      <c r="B13" s="108" t="s">
        <v>153</v>
      </c>
      <c r="C13" s="19">
        <v>6361</v>
      </c>
      <c r="D13" s="151" t="s">
        <v>0</v>
      </c>
      <c r="E13" s="26"/>
    </row>
    <row r="14" spans="1:5" x14ac:dyDescent="0.25">
      <c r="A14" s="26"/>
      <c r="B14" s="108" t="s">
        <v>154</v>
      </c>
      <c r="C14" s="40">
        <v>-50000</v>
      </c>
      <c r="D14" s="151" t="s">
        <v>0</v>
      </c>
      <c r="E14" s="26"/>
    </row>
    <row r="15" spans="1:5" x14ac:dyDescent="0.25">
      <c r="A15" s="26"/>
      <c r="B15" s="28" t="s">
        <v>155</v>
      </c>
      <c r="C15" s="55">
        <f>C13-C14</f>
        <v>56361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OKSBY OG HO VANDVÆRK AMBA</v>
      </c>
      <c r="B1" s="26"/>
      <c r="C1" s="26"/>
      <c r="D1" s="26"/>
      <c r="E1" s="26"/>
    </row>
    <row r="2" spans="1:5" x14ac:dyDescent="0.25">
      <c r="A2" s="221" t="str">
        <f>'1. Forside'!A2</f>
        <v>V148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0" t="s">
        <v>177</v>
      </c>
      <c r="C4" s="260"/>
      <c r="D4" s="260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-1244358</v>
      </c>
      <c r="D7" s="190" t="s">
        <v>0</v>
      </c>
      <c r="E7" s="26"/>
    </row>
    <row r="8" spans="1:5" x14ac:dyDescent="0.25">
      <c r="A8" s="26"/>
      <c r="B8" s="111" t="s">
        <v>157</v>
      </c>
      <c r="C8" s="51">
        <v>-688384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-555974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5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-111194.8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topLeftCell="A2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OKSBY OG HO VANDVÆRK AMBA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V148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178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4832367.8490409665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158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1890898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159</v>
      </c>
      <c r="C10" s="14">
        <v>231561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160</v>
      </c>
      <c r="C11" s="14">
        <v>-10775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161</v>
      </c>
      <c r="C12" s="14">
        <v>14680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2126364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0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25000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25000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0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0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-1149788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0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-1149788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1001576</v>
      </c>
      <c r="D27" s="79" t="s">
        <v>0</v>
      </c>
      <c r="E27" s="10">
        <f>IF(C27&lt;0,0,-C27)</f>
        <v>-1001576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162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162</v>
      </c>
      <c r="C31" s="208">
        <v>0</v>
      </c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5028685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5028685</v>
      </c>
      <c r="D36" s="79" t="s">
        <v>0</v>
      </c>
      <c r="E36" s="10">
        <f>-C36</f>
        <v>-5028685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-1197893.1509590335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OKSBY OG HO VANDVÆRK AMBA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V148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7" t="s">
        <v>179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0</v>
      </c>
      <c r="D7" s="222" t="s">
        <v>0</v>
      </c>
      <c r="E7" s="223">
        <v>0</v>
      </c>
      <c r="F7" s="222" t="s">
        <v>0</v>
      </c>
      <c r="G7" s="223">
        <v>0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0</v>
      </c>
      <c r="D8" s="222" t="s">
        <v>0</v>
      </c>
      <c r="E8" s="224">
        <v>0</v>
      </c>
      <c r="F8" s="222" t="s">
        <v>0</v>
      </c>
      <c r="G8" s="224">
        <v>0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0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>
        <v>0</v>
      </c>
      <c r="D10" s="222" t="s">
        <v>0</v>
      </c>
      <c r="E10" s="61">
        <v>0</v>
      </c>
      <c r="F10" s="222" t="s">
        <v>0</v>
      </c>
      <c r="G10" s="61">
        <v>0</v>
      </c>
      <c r="H10" s="222" t="s">
        <v>0</v>
      </c>
      <c r="I10" s="61"/>
      <c r="J10" s="222" t="s">
        <v>0</v>
      </c>
      <c r="K10" s="225">
        <f>IF(C11&gt;SUM(E8:I9),C11-SUM(E8:I9),0)*-1</f>
        <v>0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0</v>
      </c>
      <c r="D11" s="226" t="s">
        <v>0</v>
      </c>
      <c r="E11" s="55">
        <f>C11+E7-E8-E9</f>
        <v>0</v>
      </c>
      <c r="F11" s="226" t="s">
        <v>0</v>
      </c>
      <c r="G11" s="55">
        <f>E11+G7-G8-G9</f>
        <v>0</v>
      </c>
      <c r="H11" s="226" t="s">
        <v>0</v>
      </c>
      <c r="I11" s="55">
        <f>G11+I7-I8-I9</f>
        <v>0</v>
      </c>
      <c r="J11" s="226" t="s">
        <v>0</v>
      </c>
      <c r="K11" s="55">
        <f>K7-K8-K9+K10+I11</f>
        <v>0</v>
      </c>
      <c r="L11" s="226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Katrine Stagaard</cp:lastModifiedBy>
  <cp:lastPrinted>2015-05-11T13:46:52Z</cp:lastPrinted>
  <dcterms:created xsi:type="dcterms:W3CDTF">2014-01-17T08:54:17Z</dcterms:created>
  <dcterms:modified xsi:type="dcterms:W3CDTF">2015-10-14T10:10:05Z</dcterms:modified>
</cp:coreProperties>
</file>