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C9" i="4" l="1"/>
  <c r="C25" i="8" l="1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20" i="7" s="1"/>
  <c r="F11" i="2" l="1"/>
  <c r="C9" i="10" s="1"/>
  <c r="C15" i="11" l="1"/>
  <c r="C28" i="8" s="1"/>
  <c r="C15" i="4"/>
  <c r="C26" i="8" s="1"/>
  <c r="C25" i="3"/>
  <c r="C24" i="8" s="1"/>
  <c r="F22" i="7"/>
  <c r="C18" i="8" s="1"/>
  <c r="C19" i="3"/>
  <c r="C23" i="8" s="1"/>
  <c r="C8" i="3"/>
  <c r="C21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<sst xmlns="http://schemas.openxmlformats.org/spreadsheetml/2006/main" count="379" uniqueCount="198">
  <si>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</si>
  <si>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</si>
  <si>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</si>
  <si>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</si>
  <si>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</si>
  <si>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</si>
  <si>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</si>
  <si>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</si>
  <si>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</si>
  <si>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</si>
  <si>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</si>
  <si>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</si>
  <si>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</si>
  <si>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</si>
  <si>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</si>
  <si>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</si>
  <si>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</si>
  <si>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</si>
  <si>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</si>
  <si>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</si>
  <si>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</si>
  <si>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</si>
  <si>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</si>
  <si>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</si>
  <si>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</si>
  <si>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</si>
  <si>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</si>
  <si>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</si>
  <si>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</si>
  <si>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</si>
  <si>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</si>
  <si>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</si>
  <si>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</si>
  <si>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</si>
  <si>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</si>
  <si>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</si>
  <si>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</si>
  <si>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</si>
  <si>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</si>
  <si>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</si>
  <si>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</si>
  <si>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</si>
  <si>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</si>
  <si>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</si>
  <si>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</si>
  <si>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</si>
  <si>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</si>
  <si>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</si>
  <si>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</si>
  <si>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</si>
  <si>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</si>
  <si>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</si>
  <si>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</si>
  <si>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</si>
  <si>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</si>
  <si>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</si>
  <si>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</si>
  <si>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</si>
  <si>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</si>
  <si>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</si>
  <si>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</si>
  <si>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</si>
  <si>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</si>
  <si>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</si>
  <si>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</si>
  <si>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</si>
  <si>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</si>
  <si>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</si>
  <si>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</si>
  <si>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</si>
  <si>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</si>
  <si>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</si>
  <si>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</si>
  <si>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</si>
  <si>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</si>
  <si>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</si>
  <si>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</si>
  <si>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</si>
  <si>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</si>
  <si>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</si>
  <si>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</si>
  <si>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</si>
  <si>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</si>
  <si>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</si>
  <si>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</si>
  <si>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</si>
  <si>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</si>
  <si>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</si>
  <si>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</si>
  <si>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</si>
  <si>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</si>
  <si>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</si>
  <si>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</si>
  <si>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</si>
  <si>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</si>
  <si>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</si>
  <si>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</si>
  <si>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</si>
  <si>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</si>
  <si>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</si>
  <si>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</si>
  <si>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</si>
  <si>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</si>
  <si>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</si>
  <si>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</si>
  <si>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</si>
  <si>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</si>
  <si>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</si>
  <si>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</si>
  <si>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</si>
  <si>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</si>
  <si>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</si>
  <si>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</si>
  <si>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</si>
  <si>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</si>
  <si>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</si>
  <si>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</si>
  <si>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</si>
  <si>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</si>
  <si>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</si>
  <si>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</si>
  <si>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</si>
  <si>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</si>
  <si>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</si>
  <si>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</si>
  <si>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</si>
  <si>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</si>
  <si>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</si>
  <si>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</si>
  <si>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</si>
  <si>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</si>
  <si>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</si>
  <si>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</si>
  <si>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</si>
  <si>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</si>
  <si>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</si>
  <si>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</si>
  <si>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</si>
  <si>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</si>
  <si>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</si>
  <si>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</si>
  <si>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</si>
  <si>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</si>
  <si>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</si>
  <si>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</si>
  <si>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</si>
  <si>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</si>
  <si>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</si>
  <si>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</si>
  <si>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</si>
  <si>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</si>
  <si>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</si>
  <si>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</si>
  <si>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</si>
  <si>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</si>
  <si>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</si>
  <si>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</si>
  <si>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</si>
  <si>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</si>
  <si>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</si>
  <si>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</si>
  <si>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</si>
  <si>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</si>
  <si>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</si>
  <si>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</si>
  <si>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</si>
  <si>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</si>
  <si>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</si>
  <si>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</si>
  <si>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</si>
  <si>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</si>
  <si>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</si>
  <si>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</si>
  <si>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</si>
  <si>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</si>
  <si>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</si>
  <si>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</si>
  <si>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</si>
  <si>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</si>
  <si>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</si>
  <si>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Elanlæg</t>
  </si>
  <si>
    <t>2014</t>
  </si>
  <si>
    <t>20</t>
  </si>
  <si>
    <t xml:space="preserve">Afregningsmålere, mekaniske </t>
  </si>
  <si>
    <t>8</t>
  </si>
  <si>
    <t>Ventiler på ledningsnet ≤ Ø50 mm</t>
  </si>
  <si>
    <t>75</t>
  </si>
  <si>
    <t>Kvalitetssikring</t>
  </si>
  <si>
    <t>SMS-tjeneste</t>
  </si>
  <si>
    <t>Etageareal kontor og mandskabsfaciliteter</t>
  </si>
  <si>
    <t>Afregningsmålere, elektroniske &gt; Ø110 mm</t>
  </si>
  <si>
    <t>SRO anlæg</t>
  </si>
  <si>
    <t>SRO-brønd/kvarterbrønd/sektionsbrønd, Mek./EL</t>
  </si>
  <si>
    <t>Tillæg for afgift for ledningsført vand i 2016</t>
  </si>
  <si>
    <t>Afgift for ledningsført vand</t>
  </si>
  <si>
    <t>Otterup Vandværk</t>
  </si>
  <si>
    <t>V146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</si>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</sst>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Otterup Vandværk</v>
      </c>
      <c r="B1" s="56"/>
      <c r="C1" s="56"/>
      <c r="D1" s="56"/>
      <c r="E1" s="56"/>
    </row>
    <row r="2" spans="1:5" x14ac:dyDescent="0.25">
      <c r="A2" s="220" t="str">
        <f>'1. Forside'!A2</f>
        <v>V146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187</v>
      </c>
      <c r="C7" s="51">
        <v>100000</v>
      </c>
      <c r="D7" s="190" t="s">
        <v>0</v>
      </c>
      <c r="E7" s="56"/>
    </row>
    <row r="8" spans="1:5" x14ac:dyDescent="0.25">
      <c r="A8" s="56"/>
      <c r="B8" s="212" t="s">
        <v>188</v>
      </c>
      <c r="C8" s="51">
        <v>11000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111000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61911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11500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50411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Otterup Vandværk</v>
      </c>
      <c r="B1" s="26"/>
      <c r="C1" s="26"/>
      <c r="D1" s="26"/>
      <c r="E1" s="26"/>
    </row>
    <row r="2" spans="1:5" x14ac:dyDescent="0.25">
      <c r="A2" s="221" t="str">
        <f>'1. Forside'!A2</f>
        <v>V146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6000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38000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-21905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18095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Otterup Vandværk</v>
      </c>
      <c r="B1" s="26"/>
      <c r="C1" s="26"/>
      <c r="D1" s="26"/>
      <c r="E1" s="26"/>
    </row>
    <row r="2" spans="1:5" x14ac:dyDescent="0.25">
      <c r="A2" s="221" t="str">
        <f>'1. Forside'!A2</f>
        <v>V146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-6415260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-3298730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-3116530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-623306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Otterup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5428321.5055222129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1540796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145821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-680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72000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1757937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84492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84492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-341330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-341330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1501099</v>
      </c>
      <c r="D27" s="79" t="s">
        <v>0</v>
      </c>
      <c r="E27" s="10">
        <f>IF(C27&lt;0,0,-C27)</f>
        <v>-1501099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3927223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3927223</v>
      </c>
      <c r="D36" s="79" t="s">
        <v>0</v>
      </c>
      <c r="E36" s="10">
        <f>-C36</f>
        <v>-3927223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-0.49447778705507517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Otterup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630329</v>
      </c>
      <c r="D7" s="222" t="s">
        <v>0</v>
      </c>
      <c r="E7" s="223">
        <v>286703</v>
      </c>
      <c r="F7" s="222" t="s">
        <v>0</v>
      </c>
      <c r="G7" s="223">
        <v>157925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630329</v>
      </c>
      <c r="D8" s="222" t="s">
        <v>0</v>
      </c>
      <c r="E8" s="224">
        <v>162673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124030</v>
      </c>
      <c r="F11" s="226" t="s">
        <v>0</v>
      </c>
      <c r="G11" s="55">
        <f>E11+G7-G8-G9</f>
        <v>281955</v>
      </c>
      <c r="H11" s="226" t="s">
        <v>0</v>
      </c>
      <c r="I11" s="55">
        <f>G11+I7-I8-I9</f>
        <v>281955</v>
      </c>
      <c r="J11" s="226" t="s">
        <v>0</v>
      </c>
      <c r="K11" s="55">
        <f>K7-K8-K9+K10+I11</f>
        <v>281955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Otterup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1708310.2841023328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-6491.5790795888643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1701818.7050227439</v>
      </c>
      <c r="D13" s="79" t="s">
        <v>0</v>
      </c>
      <c r="E13" s="6">
        <f>C13</f>
        <v>1701818.7050227439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1506224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197</v>
      </c>
      <c r="C16" s="14">
        <f>'6. Gennemførte investeringer'!F13</f>
        <v>221938.89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-17338.693333333329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169650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1880474.1966666668</v>
      </c>
      <c r="D19" s="79" t="s">
        <v>0</v>
      </c>
      <c r="E19" s="8">
        <f>C19</f>
        <v>1880474.1966666668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32523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1926350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38133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-6821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111000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50411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18095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2137691</v>
      </c>
      <c r="D29" s="79" t="s">
        <v>0</v>
      </c>
      <c r="E29" s="6">
        <f>C29</f>
        <v>2137691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-623306</v>
      </c>
      <c r="D31" s="79" t="s">
        <v>0</v>
      </c>
      <c r="E31" s="10">
        <f>C31</f>
        <v>-623306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-0.49447778705507517</v>
      </c>
      <c r="D33" s="79" t="s">
        <v>0</v>
      </c>
      <c r="E33" s="12">
        <f>C33</f>
        <v>-0.49447778705507517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5096677.4072116232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281138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18.128738936791265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11.276765884411297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Otterup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1708310.2841023328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1708310.2841023328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1708310.2841023328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-6491.5790795888643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Otterup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1682856.460869208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1701818.7050227439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1708310.2841023328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Otterup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70333385.704425201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1506224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1506224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Otterup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490103</v>
      </c>
      <c r="F8" s="34">
        <f t="shared" ref="F8:F10" si="0">E8/D8</f>
        <v>24505.15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91146</v>
      </c>
      <c r="F9" s="34">
        <f t="shared" si="0"/>
        <v>11393.25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135544</v>
      </c>
      <c r="F10" s="34">
        <f t="shared" si="0"/>
        <v>1807.2533333333333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37705.653333333335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184233.23666666666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221938.89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Otterup Vandværk</v>
      </c>
      <c r="B1" s="162"/>
      <c r="C1" s="162"/>
      <c r="D1" s="162"/>
      <c r="E1" s="162"/>
    </row>
    <row r="2" spans="1:5" x14ac:dyDescent="0.25">
      <c r="A2" s="1" t="str">
        <f>'1. Forside'!A2</f>
        <v>V146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44000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48750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37705.653333333335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-17338.693333333329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Otterup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20</v>
      </c>
      <c r="E8" s="32">
        <v>700000</v>
      </c>
      <c r="F8" s="45">
        <f>E8/D8</f>
        <v>35000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2015</v>
      </c>
      <c r="D9" s="31">
        <v>20</v>
      </c>
      <c r="E9" s="32">
        <v>65000</v>
      </c>
      <c r="F9" s="45">
        <f t="shared" ref="F9:F19" si="0">E9/D9</f>
        <v>3250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75</v>
      </c>
      <c r="E10" s="32">
        <v>175000</v>
      </c>
      <c r="F10" s="45">
        <f t="shared" si="0"/>
        <v>2333.3333333333335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8</v>
      </c>
      <c r="E11" s="32">
        <v>300000</v>
      </c>
      <c r="F11" s="45">
        <f t="shared" si="0"/>
        <v>37500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>
        <v>2015</v>
      </c>
      <c r="D12" s="31">
        <v>10</v>
      </c>
      <c r="E12" s="32">
        <v>50000</v>
      </c>
      <c r="F12" s="45">
        <f t="shared" si="0"/>
        <v>5000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75</v>
      </c>
      <c r="E13" s="32">
        <v>190000</v>
      </c>
      <c r="F13" s="45">
        <f t="shared" si="0"/>
        <v>2533.3333333333335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>
        <v>2016</v>
      </c>
      <c r="D14" s="31">
        <v>10</v>
      </c>
      <c r="E14" s="32">
        <v>220000</v>
      </c>
      <c r="F14" s="45">
        <f t="shared" si="0"/>
        <v>22000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2016</v>
      </c>
      <c r="D15" s="31">
        <v>75</v>
      </c>
      <c r="E15" s="32">
        <v>190000</v>
      </c>
      <c r="F15" s="45">
        <f t="shared" si="0"/>
        <v>2533.3333333333335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>
        <v>2016</v>
      </c>
      <c r="D16" s="31">
        <v>75</v>
      </c>
      <c r="E16" s="32">
        <v>25000</v>
      </c>
      <c r="F16" s="45">
        <f t="shared" si="0"/>
        <v>333.33333333333331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2016</v>
      </c>
      <c r="D17" s="31">
        <v>8</v>
      </c>
      <c r="E17" s="32">
        <v>300000</v>
      </c>
      <c r="F17" s="45">
        <f t="shared" si="0"/>
        <v>37500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>
        <v>2016</v>
      </c>
      <c r="D18" s="31">
        <v>15</v>
      </c>
      <c r="E18" s="32">
        <v>250000</v>
      </c>
      <c r="F18" s="45">
        <f t="shared" si="0"/>
        <v>16666.666666666668</v>
      </c>
      <c r="G18" s="35" t="s">
        <v>0</v>
      </c>
      <c r="H18" s="26"/>
    </row>
    <row r="19" spans="1:8" s="148" customFormat="1" x14ac:dyDescent="0.25">
      <c r="A19" s="26"/>
      <c r="B19" s="29" t="s">
        <v>189</v>
      </c>
      <c r="C19" s="30">
        <v>2016</v>
      </c>
      <c r="D19" s="31">
        <v>6</v>
      </c>
      <c r="E19" s="32">
        <v>30000</v>
      </c>
      <c r="F19" s="45">
        <f t="shared" si="0"/>
        <v>5000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85616.666666666672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84033.333333333328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169650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Otterup Vandværk</v>
      </c>
      <c r="B1" s="56"/>
      <c r="C1" s="56"/>
      <c r="D1" s="176"/>
      <c r="E1" s="56"/>
    </row>
    <row r="2" spans="1:5" x14ac:dyDescent="0.25">
      <c r="A2" s="220" t="str">
        <f>'1. Forside'!A2</f>
        <v>V146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32523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32523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193</v>
      </c>
      <c r="C11" s="178"/>
      <c r="D11" s="179"/>
      <c r="E11" s="56"/>
    </row>
    <row r="12" spans="1:5" x14ac:dyDescent="0.25">
      <c r="A12" s="56"/>
      <c r="B12" s="53" t="s">
        <v>194</v>
      </c>
      <c r="C12" s="180">
        <v>1926350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1926350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12333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25800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38133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1797099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1803920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-6821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2015-06-02T13:28:22Z</cp:lastPrinted>
  <dcterms:created xsi:type="dcterms:W3CDTF">2014-01-17T08:54:17Z</dcterms:created>
  <dcterms:modified xsi:type="dcterms:W3CDTF">2015-09-27T19:52:57Z</dcterms:modified>
</cp:coreProperties>
</file>