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9" i="2" l="1"/>
  <c r="F10" i="2"/>
  <c r="F11" i="2"/>
  <c r="F12" i="2"/>
  <c r="F13" i="2"/>
  <c r="E31" i="19" l="1"/>
  <c r="C36" i="19" l="1"/>
  <c r="E36" i="19" s="1"/>
  <c r="F19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3" i="15" l="1"/>
  <c r="C15" i="15" s="1"/>
  <c r="C11" i="8" s="1"/>
  <c r="C14" i="16"/>
  <c r="C8" i="8" s="1"/>
  <c r="C9" i="9"/>
  <c r="C15" i="8" s="1"/>
  <c r="E29" i="19"/>
  <c r="C12" i="8"/>
  <c r="C14" i="3"/>
  <c r="C22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1" i="8" s="1"/>
  <c r="E31" i="8" s="1"/>
  <c r="F8" i="2" l="1"/>
  <c r="F8" i="7"/>
  <c r="F18" i="7" s="1"/>
  <c r="F14" i="2" l="1"/>
  <c r="C9" i="10" s="1"/>
  <c r="C15" i="11" l="1"/>
  <c r="C28" i="8" s="1"/>
  <c r="C14" i="4"/>
  <c r="C26" i="8" s="1"/>
  <c r="C26" i="3"/>
  <c r="C24" i="8" s="1"/>
  <c r="F20" i="7"/>
  <c r="C18" i="8" s="1"/>
  <c r="C20" i="3"/>
  <c r="C23" i="8" s="1"/>
  <c r="C9" i="3"/>
  <c r="C21" i="8" s="1"/>
  <c r="C8" i="4"/>
  <c r="C25" i="8" s="1"/>
  <c r="C10" i="10"/>
  <c r="C17" i="8" s="1"/>
  <c r="F16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<sst xmlns="http://schemas.openxmlformats.org/spreadsheetml/2006/main" count="386" uniqueCount="204">
  <si>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</si>
  <si>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</si>
  <si>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</si>
  <si>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</si>
  <si>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</si>
  <si>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</si>
  <si>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</si>
  <si>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</si>
  <si>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</si>
  <si>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</si>
  <si>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</si>
  <si>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</si>
  <si>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</si>
  <si>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</si>
  <si>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</si>
  <si>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</si>
  <si>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</si>
  <si>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</si>
  <si>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</si>
  <si>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</si>
  <si>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</si>
  <si>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</si>
  <si>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</si>
  <si>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</si>
  <si>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</si>
  <si>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</si>
  <si>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</si>
  <si>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</si>
  <si>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</si>
  <si>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</si>
  <si>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</si>
  <si>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</si>
  <si>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</si>
  <si>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</si>
  <si>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</si>
  <si>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</si>
  <si>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</si>
  <si>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</si>
  <si>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</si>
  <si>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</si>
  <si>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</si>
  <si>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</si>
  <si>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</si>
  <si>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</si>
  <si>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</si>
  <si>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</si>
  <si>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</si>
  <si>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</si>
  <si>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</si>
  <si>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</si>
  <si>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</si>
  <si>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</si>
  <si>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</si>
  <si>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</si>
  <si>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</si>
  <si>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</si>
  <si>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</si>
  <si>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</si>
  <si>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</si>
  <si>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</si>
  <si>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</si>
  <si>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</si>
  <si>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</si>
  <si>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</si>
  <si>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</si>
  <si>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</si>
  <si>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</si>
  <si>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</si>
  <si>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</si>
  <si>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</si>
  <si>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</si>
  <si>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</si>
  <si>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</si>
  <si>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</si>
  <si>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</si>
  <si>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</si>
  <si>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</si>
  <si>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</si>
  <si>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</si>
  <si>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</si>
  <si>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</si>
  <si>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</si>
  <si>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</si>
  <si>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</si>
  <si>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</si>
  <si>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</si>
  <si>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</si>
  <si>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</si>
  <si>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</si>
  <si>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</si>
  <si>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</si>
  <si>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</si>
  <si>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</si>
  <si>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</si>
  <si>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</si>
  <si>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</si>
  <si>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</si>
  <si>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</si>
  <si>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</si>
  <si>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</si>
  <si>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</si>
  <si>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</si>
  <si>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</si>
  <si>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</si>
  <si>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</si>
  <si>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</si>
  <si>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</si>
  <si>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</si>
  <si>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</si>
  <si>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</si>
  <si>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</si>
  <si>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</si>
  <si>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</si>
  <si>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</si>
  <si>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</si>
  <si>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</si>
  <si>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</si>
  <si>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</si>
  <si>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</si>
  <si>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</si>
  <si>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</si>
  <si>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</si>
  <si>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</si>
  <si>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</si>
  <si>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</si>
  <si>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</si>
  <si>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</si>
  <si>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</si>
  <si>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</si>
  <si>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</si>
  <si>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</si>
  <si>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</si>
  <si>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</si>
  <si>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</si>
  <si>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</si>
  <si>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</si>
  <si>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</si>
  <si>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</si>
  <si>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</si>
  <si>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</si>
  <si>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</si>
  <si>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</si>
  <si>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</si>
  <si>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</si>
  <si>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</si>
  <si>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</si>
  <si>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</si>
  <si>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</si>
  <si>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</si>
  <si>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</si>
  <si>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</si>
  <si>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</si>
  <si>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</si>
  <si>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</si>
  <si>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</si>
  <si>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</si>
  <si>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</si>
  <si>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</si>
  <si>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</si>
  <si>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</si>
  <si>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</si>
  <si>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</si>
  <si>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</si>
  <si>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</si>
  <si>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</si>
  <si>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</si>
  <si>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</si>
  <si>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</si>
  <si>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</si>
  <si>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</si>
  <si>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</si>
  <si>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</si>
  <si>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</si>
  <si>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</si>
  <si>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</si>
  <si>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</si>
  <si>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</si>
  <si>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</si>
  <si>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</si>
  <si>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</si>
  <si>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Stik på ledningsnet, Konstruktioner</t>
  </si>
  <si>
    <t>2014</t>
  </si>
  <si>
    <t>75</t>
  </si>
  <si>
    <t>5</t>
  </si>
  <si>
    <t xml:space="preserve">Afregningsmålere, mekaniske </t>
  </si>
  <si>
    <t>8</t>
  </si>
  <si>
    <t>Elanlæg - vandværk</t>
  </si>
  <si>
    <t>25</t>
  </si>
  <si>
    <t>Råvandsstation komplet montering og boringshus/tørbrønd</t>
  </si>
  <si>
    <t>15</t>
  </si>
  <si>
    <t>IT udstyr</t>
  </si>
  <si>
    <t>Afregningsmålere, elektroniske &gt; Ø110 mm</t>
  </si>
  <si>
    <t>Filteranlæg, åbne filtre, enkelt filtrering, Mek./EL</t>
  </si>
  <si>
    <t>Ø110 mm &lt; Ledningsnet ≤ Ø 250 mm</t>
  </si>
  <si>
    <t>Ø 50mm &lt; Ledningsnet ≤ Ø110 mm</t>
  </si>
  <si>
    <t>Afregningsmålere, elektroniske ≤ Ø 110mm (Qn 10)</t>
  </si>
  <si>
    <t>Sikring, avanceret (hegne, porte og overvågningssystemer), Mek./EL</t>
  </si>
  <si>
    <t>Ventiler på Ø 50mm &lt; Ledningsnet ≤ Ø110 mm</t>
  </si>
  <si>
    <t>Ejendomsskatter</t>
  </si>
  <si>
    <t>Tillæg for afgift for ledningsført vand i 2016</t>
  </si>
  <si>
    <t>Afgift for ledningsført vand</t>
  </si>
  <si>
    <t>Padborg Vandværk A.m.b.a</t>
  </si>
  <si>
    <t>V149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</si>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</sst>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201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202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Padborg Vandværk A.m.b.a</v>
      </c>
      <c r="B1" s="56"/>
      <c r="C1" s="56"/>
      <c r="D1" s="56"/>
      <c r="E1" s="56"/>
    </row>
    <row r="2" spans="1:5" x14ac:dyDescent="0.25">
      <c r="A2" s="220" t="str">
        <f>'1. Forside'!A2</f>
        <v>V149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Padborg Vandværk A.m.b.a</v>
      </c>
      <c r="B1" s="26"/>
      <c r="C1" s="26"/>
      <c r="D1" s="26"/>
      <c r="E1" s="26"/>
    </row>
    <row r="2" spans="1:5" x14ac:dyDescent="0.25">
      <c r="A2" s="221" t="str">
        <f>'1. Forside'!A2</f>
        <v>V149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12000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-12000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16112.69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-42000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58112.69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Padborg Vandværk A.m.b.a</v>
      </c>
      <c r="B1" s="26"/>
      <c r="C1" s="26"/>
      <c r="D1" s="26"/>
      <c r="E1" s="26"/>
    </row>
    <row r="2" spans="1:5" x14ac:dyDescent="0.25">
      <c r="A2" s="221" t="str">
        <f>'1. Forside'!A2</f>
        <v>V149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-2780784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-1466922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-1313862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-262772.40000000002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Padborg Vandværk A.m.b.a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V149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8991646.0182451792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2985510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152528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57614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78933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3274585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308560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308560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-1026573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-1026573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2556572</v>
      </c>
      <c r="D27" s="79" t="s">
        <v>0</v>
      </c>
      <c r="E27" s="10">
        <f>IF(C27&lt;0,0,-C27)</f>
        <v>-2556572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237481</v>
      </c>
      <c r="D31" s="79" t="s">
        <v>0</v>
      </c>
      <c r="E31" s="10">
        <f>-C31</f>
        <v>-237481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6197593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6197593</v>
      </c>
      <c r="D36" s="79" t="s">
        <v>0</v>
      </c>
      <c r="E36" s="10">
        <f>-C36</f>
        <v>-6197593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1.8245179206132889E-2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Padborg Vandværk A.m.b.a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V149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117904</v>
      </c>
      <c r="D7" s="222" t="s">
        <v>0</v>
      </c>
      <c r="E7" s="223">
        <v>22322</v>
      </c>
      <c r="F7" s="222" t="s">
        <v>0</v>
      </c>
      <c r="G7" s="223">
        <v>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22322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117904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0</v>
      </c>
      <c r="H11" s="226" t="s">
        <v>0</v>
      </c>
      <c r="I11" s="55">
        <f>G11+I7-I8-I9</f>
        <v>0</v>
      </c>
      <c r="J11" s="226" t="s">
        <v>0</v>
      </c>
      <c r="K11" s="55">
        <f>K7-K8-K9+K10+I11</f>
        <v>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Padborg Vandværk A.m.b.a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V149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2411218.9528080691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-9162.6320206706623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-59859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2342197.3207873986</v>
      </c>
      <c r="D13" s="79" t="s">
        <v>0</v>
      </c>
      <c r="E13" s="6">
        <f>C13</f>
        <v>2342197.3207873986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2846893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203</v>
      </c>
      <c r="C16" s="14">
        <f>'6. Gennemførte investeringer'!F16</f>
        <v>259147.34186666663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44805.440399999992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investeringer'!F20</f>
        <v>116000.00000000001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3266845.7822666666</v>
      </c>
      <c r="D19" s="79" t="s">
        <v>0</v>
      </c>
      <c r="E19" s="8">
        <f>C19</f>
        <v>3266845.7822666666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omkostninger'!C9</f>
        <v>43000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omkostninger'!C14</f>
        <v>3200000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omkostninger'!C20</f>
        <v>31500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omkostninger'!C26</f>
        <v>-286901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-12000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58112.69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3033711.69</v>
      </c>
      <c r="D29" s="79" t="s">
        <v>0</v>
      </c>
      <c r="E29" s="6">
        <f>C29</f>
        <v>3033711.69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-262772.40000000002</v>
      </c>
      <c r="D31" s="79" t="s">
        <v>0</v>
      </c>
      <c r="E31" s="10">
        <f>C31</f>
        <v>-262772.40000000002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1.8245179206132889E-2</v>
      </c>
      <c r="D33" s="79" t="s">
        <v>0</v>
      </c>
      <c r="E33" s="12">
        <f>C33</f>
        <v>1.8245179206132889E-2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8379982.4112992436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578288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14.491019027369138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8.957444061262283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Padborg Vandværk A.m.b.a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V149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2411218.9528080691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2411218.9528080691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2411218.9528080691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-9162.6320206706623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Padborg Vandværk A.m.b.a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V149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1787918.853507183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2402056.3207873986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2411218.9528080691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239434.04201384124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59859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Padborg Vandværk A.m.b.a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V149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143415938.14869827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2846893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2846893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5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Padborg Vandværk A.m.b.a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V149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180</v>
      </c>
      <c r="C8" s="30" t="s">
        <v>181</v>
      </c>
      <c r="D8" s="31" t="s">
        <v>182</v>
      </c>
      <c r="E8" s="32">
        <v>404367.5</v>
      </c>
      <c r="F8" s="34">
        <f t="shared" ref="F8" si="0">E8/D8</f>
        <v>5391.5666666666666</v>
      </c>
      <c r="G8" s="35" t="s">
        <v>0</v>
      </c>
      <c r="H8" s="26"/>
    </row>
    <row r="9" spans="1:8" s="148" customFormat="1" x14ac:dyDescent="0.25">
      <c r="A9" s="26"/>
      <c r="B9" s="29" t="s">
        <v>190</v>
      </c>
      <c r="C9" s="30" t="s">
        <v>181</v>
      </c>
      <c r="D9" s="31" t="s">
        <v>183</v>
      </c>
      <c r="E9" s="32">
        <v>56076.5</v>
      </c>
      <c r="F9" s="34">
        <f t="shared" ref="F9:F13" si="1">E9/D9</f>
        <v>11215.3</v>
      </c>
      <c r="G9" s="35" t="s">
        <v>0</v>
      </c>
      <c r="H9" s="26"/>
    </row>
    <row r="10" spans="1:8" s="148" customFormat="1" x14ac:dyDescent="0.25">
      <c r="A10" s="26"/>
      <c r="B10" s="29" t="s">
        <v>184</v>
      </c>
      <c r="C10" s="30" t="s">
        <v>181</v>
      </c>
      <c r="D10" s="31" t="s">
        <v>185</v>
      </c>
      <c r="E10" s="32">
        <v>11399.24</v>
      </c>
      <c r="F10" s="34">
        <f t="shared" si="1"/>
        <v>1424.905</v>
      </c>
      <c r="G10" s="35" t="s">
        <v>0</v>
      </c>
      <c r="H10" s="26"/>
    </row>
    <row r="11" spans="1:8" s="148" customFormat="1" x14ac:dyDescent="0.25">
      <c r="A11" s="26"/>
      <c r="B11" s="29" t="s">
        <v>186</v>
      </c>
      <c r="C11" s="30" t="s">
        <v>181</v>
      </c>
      <c r="D11" s="31" t="s">
        <v>187</v>
      </c>
      <c r="E11" s="32">
        <v>123862.85</v>
      </c>
      <c r="F11" s="34">
        <f t="shared" si="1"/>
        <v>4954.5140000000001</v>
      </c>
      <c r="G11" s="35" t="s">
        <v>0</v>
      </c>
      <c r="H11" s="26"/>
    </row>
    <row r="12" spans="1:8" s="148" customFormat="1" x14ac:dyDescent="0.25">
      <c r="A12" s="26"/>
      <c r="B12" s="29" t="s">
        <v>186</v>
      </c>
      <c r="C12" s="30" t="s">
        <v>181</v>
      </c>
      <c r="D12" s="31" t="s">
        <v>187</v>
      </c>
      <c r="E12" s="32">
        <v>211557.13</v>
      </c>
      <c r="F12" s="34">
        <f t="shared" si="1"/>
        <v>8462.2852000000003</v>
      </c>
      <c r="G12" s="35" t="s">
        <v>0</v>
      </c>
      <c r="H12" s="26"/>
    </row>
    <row r="13" spans="1:8" s="148" customFormat="1" x14ac:dyDescent="0.25">
      <c r="A13" s="26"/>
      <c r="B13" s="29" t="s">
        <v>188</v>
      </c>
      <c r="C13" s="30" t="s">
        <v>181</v>
      </c>
      <c r="D13" s="31" t="s">
        <v>189</v>
      </c>
      <c r="E13" s="32">
        <v>219309.74</v>
      </c>
      <c r="F13" s="34">
        <f t="shared" si="1"/>
        <v>14620.649333333333</v>
      </c>
      <c r="G13" s="35" t="s">
        <v>0</v>
      </c>
      <c r="H13" s="26"/>
    </row>
    <row r="14" spans="1:8" s="148" customFormat="1" x14ac:dyDescent="0.25">
      <c r="A14" s="26"/>
      <c r="B14" s="23" t="s">
        <v>71</v>
      </c>
      <c r="C14" s="158"/>
      <c r="D14" s="158"/>
      <c r="E14" s="158"/>
      <c r="F14" s="36">
        <f>SUM(F8:F13)</f>
        <v>46069.220199999996</v>
      </c>
      <c r="G14" s="37" t="s">
        <v>0</v>
      </c>
      <c r="H14" s="26"/>
    </row>
    <row r="15" spans="1:8" s="148" customFormat="1" x14ac:dyDescent="0.25">
      <c r="A15" s="26"/>
      <c r="B15" s="107" t="s">
        <v>132</v>
      </c>
      <c r="C15" s="159"/>
      <c r="D15" s="159"/>
      <c r="E15" s="159"/>
      <c r="F15" s="66">
        <v>213078.12166666664</v>
      </c>
      <c r="G15" s="37" t="s">
        <v>0</v>
      </c>
      <c r="H15" s="26"/>
    </row>
    <row r="16" spans="1:8" s="148" customFormat="1" x14ac:dyDescent="0.25">
      <c r="A16" s="26"/>
      <c r="B16" s="39" t="s">
        <v>68</v>
      </c>
      <c r="C16" s="160"/>
      <c r="D16" s="160"/>
      <c r="E16" s="161"/>
      <c r="F16" s="38">
        <f>F14+F15</f>
        <v>259147.34186666663</v>
      </c>
      <c r="G16" s="38" t="s">
        <v>0</v>
      </c>
      <c r="H16" s="26"/>
    </row>
    <row r="17" spans="1:8" s="148" customFormat="1" x14ac:dyDescent="0.25">
      <c r="A17" s="26"/>
      <c r="B17" s="26"/>
      <c r="C17" s="26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26"/>
      <c r="D18" s="26"/>
      <c r="E18" s="26"/>
      <c r="F18" s="26"/>
      <c r="G18" s="26"/>
      <c r="H18" s="26"/>
    </row>
    <row r="19" spans="1:8" s="148" customFormat="1" x14ac:dyDescent="0.25">
      <c r="A19" s="26"/>
      <c r="B19" s="26"/>
      <c r="C19" s="26"/>
      <c r="D19" s="26"/>
      <c r="E19" s="26"/>
      <c r="F19" s="26"/>
      <c r="G19" s="26"/>
      <c r="H19" s="26"/>
    </row>
    <row r="20" spans="1:8" s="148" customFormat="1" hidden="1" x14ac:dyDescent="0.25"/>
    <row r="21" spans="1:8" s="148" customFormat="1" hidden="1" x14ac:dyDescent="0.25"/>
    <row r="22" spans="1:8" s="148" customFormat="1" hidden="1" x14ac:dyDescent="0.25"/>
    <row r="23" spans="1:8" s="148" customFormat="1" ht="14.45" hidden="1" customHeight="1" x14ac:dyDescent="0.25"/>
    <row r="24" spans="1:8" s="148" customFormat="1" ht="14.45" hidden="1" customHeight="1" x14ac:dyDescent="0.25"/>
    <row r="25" spans="1:8" s="148" customFormat="1" ht="1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t="15" hidden="1" customHeight="1" x14ac:dyDescent="0.25"/>
    <row r="29" spans="1:8" s="148" customFormat="1" ht="15" hidden="1" customHeight="1" x14ac:dyDescent="0.25"/>
    <row r="30" spans="1:8" s="148" customFormat="1" hidden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Padborg Vandværk A.m.b.a</v>
      </c>
      <c r="B1" s="162"/>
      <c r="C1" s="162"/>
      <c r="D1" s="162"/>
      <c r="E1" s="162"/>
    </row>
    <row r="2" spans="1:5" x14ac:dyDescent="0.25">
      <c r="A2" s="1" t="str">
        <f>'1. Forside'!A2</f>
        <v>V149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25133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22200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investeringer'!F14</f>
        <v>46069.220199999996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44805.440399999992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2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Padborg Vandværk A.m.b.a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V149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191</v>
      </c>
      <c r="C8" s="30">
        <v>2015</v>
      </c>
      <c r="D8" s="31">
        <v>10</v>
      </c>
      <c r="E8" s="32">
        <v>500000</v>
      </c>
      <c r="F8" s="45">
        <f>E8/D8</f>
        <v>50000</v>
      </c>
      <c r="G8" s="35" t="s">
        <v>0</v>
      </c>
      <c r="H8" s="26"/>
    </row>
    <row r="9" spans="1:8" s="148" customFormat="1" x14ac:dyDescent="0.25">
      <c r="A9" s="26"/>
      <c r="B9" s="29" t="s">
        <v>192</v>
      </c>
      <c r="C9" s="30">
        <v>2015</v>
      </c>
      <c r="D9" s="31">
        <v>25</v>
      </c>
      <c r="E9" s="32">
        <v>100000</v>
      </c>
      <c r="F9" s="45">
        <f t="shared" ref="F9:F17" si="0">E9/D9</f>
        <v>4000</v>
      </c>
      <c r="G9" s="35" t="s">
        <v>0</v>
      </c>
      <c r="H9" s="26"/>
    </row>
    <row r="10" spans="1:8" s="148" customFormat="1" x14ac:dyDescent="0.25">
      <c r="A10" s="26"/>
      <c r="B10" s="29" t="s">
        <v>193</v>
      </c>
      <c r="C10" s="30">
        <v>2015</v>
      </c>
      <c r="D10" s="31">
        <v>75</v>
      </c>
      <c r="E10" s="32">
        <v>100000</v>
      </c>
      <c r="F10" s="45">
        <f t="shared" si="0"/>
        <v>1333.3333333333333</v>
      </c>
      <c r="G10" s="35" t="s">
        <v>0</v>
      </c>
      <c r="H10" s="26"/>
    </row>
    <row r="11" spans="1:8" s="148" customFormat="1" x14ac:dyDescent="0.25">
      <c r="A11" s="26"/>
      <c r="B11" s="29" t="s">
        <v>180</v>
      </c>
      <c r="C11" s="30">
        <v>2015</v>
      </c>
      <c r="D11" s="31">
        <v>75</v>
      </c>
      <c r="E11" s="32">
        <v>100000</v>
      </c>
      <c r="F11" s="45">
        <f t="shared" si="0"/>
        <v>1333.3333333333333</v>
      </c>
      <c r="G11" s="35" t="s">
        <v>0</v>
      </c>
      <c r="H11" s="26"/>
    </row>
    <row r="12" spans="1:8" s="148" customFormat="1" x14ac:dyDescent="0.25">
      <c r="A12" s="26"/>
      <c r="B12" s="29" t="s">
        <v>194</v>
      </c>
      <c r="C12" s="30">
        <v>2015</v>
      </c>
      <c r="D12" s="31">
        <v>75</v>
      </c>
      <c r="E12" s="32">
        <v>100000</v>
      </c>
      <c r="F12" s="45">
        <f t="shared" si="0"/>
        <v>1333.3333333333333</v>
      </c>
      <c r="G12" s="35" t="s">
        <v>0</v>
      </c>
      <c r="H12" s="26"/>
    </row>
    <row r="13" spans="1:8" s="148" customFormat="1" x14ac:dyDescent="0.25">
      <c r="A13" s="26"/>
      <c r="B13" s="29" t="s">
        <v>195</v>
      </c>
      <c r="C13" s="30">
        <v>2016</v>
      </c>
      <c r="D13" s="31">
        <v>10</v>
      </c>
      <c r="E13" s="32">
        <v>500000</v>
      </c>
      <c r="F13" s="45">
        <f t="shared" si="0"/>
        <v>50000</v>
      </c>
      <c r="G13" s="35" t="s">
        <v>0</v>
      </c>
      <c r="H13" s="26"/>
    </row>
    <row r="14" spans="1:8" s="148" customFormat="1" x14ac:dyDescent="0.25">
      <c r="A14" s="26"/>
      <c r="B14" s="29" t="s">
        <v>196</v>
      </c>
      <c r="C14" s="30">
        <v>2016</v>
      </c>
      <c r="D14" s="31">
        <v>25</v>
      </c>
      <c r="E14" s="32">
        <v>100000</v>
      </c>
      <c r="F14" s="45">
        <f t="shared" si="0"/>
        <v>4000</v>
      </c>
      <c r="G14" s="35" t="s">
        <v>0</v>
      </c>
      <c r="H14" s="26"/>
    </row>
    <row r="15" spans="1:8" s="148" customFormat="1" x14ac:dyDescent="0.25">
      <c r="A15" s="26"/>
      <c r="B15" s="29" t="s">
        <v>193</v>
      </c>
      <c r="C15" s="30">
        <v>2016</v>
      </c>
      <c r="D15" s="31">
        <v>75</v>
      </c>
      <c r="E15" s="32">
        <v>100000</v>
      </c>
      <c r="F15" s="45">
        <f t="shared" si="0"/>
        <v>1333.3333333333333</v>
      </c>
      <c r="G15" s="35" t="s">
        <v>0</v>
      </c>
      <c r="H15" s="26"/>
    </row>
    <row r="16" spans="1:8" s="148" customFormat="1" x14ac:dyDescent="0.25">
      <c r="A16" s="26"/>
      <c r="B16" s="29" t="s">
        <v>180</v>
      </c>
      <c r="C16" s="30">
        <v>2016</v>
      </c>
      <c r="D16" s="31">
        <v>75</v>
      </c>
      <c r="E16" s="32">
        <v>100000</v>
      </c>
      <c r="F16" s="45">
        <f t="shared" si="0"/>
        <v>1333.3333333333333</v>
      </c>
      <c r="G16" s="35" t="s">
        <v>0</v>
      </c>
      <c r="H16" s="26"/>
    </row>
    <row r="17" spans="1:8" s="148" customFormat="1" x14ac:dyDescent="0.25">
      <c r="A17" s="26"/>
      <c r="B17" s="29" t="s">
        <v>197</v>
      </c>
      <c r="C17" s="30">
        <v>2016</v>
      </c>
      <c r="D17" s="31">
        <v>75</v>
      </c>
      <c r="E17" s="32">
        <v>100000</v>
      </c>
      <c r="F17" s="45">
        <f t="shared" si="0"/>
        <v>1333.3333333333333</v>
      </c>
      <c r="G17" s="35" t="s">
        <v>0</v>
      </c>
      <c r="H17" s="26"/>
    </row>
    <row r="18" spans="1:8" s="148" customFormat="1" x14ac:dyDescent="0.25">
      <c r="A18" s="26"/>
      <c r="B18" s="109" t="s">
        <v>72</v>
      </c>
      <c r="C18" s="165"/>
      <c r="D18" s="166"/>
      <c r="E18" s="167"/>
      <c r="F18" s="46">
        <f>SUMIF(C8:C17,"2015",F8:F17)</f>
        <v>58000.000000000007</v>
      </c>
      <c r="G18" s="47" t="s">
        <v>0</v>
      </c>
      <c r="H18" s="26"/>
    </row>
    <row r="19" spans="1:8" s="148" customFormat="1" x14ac:dyDescent="0.25">
      <c r="A19" s="26"/>
      <c r="B19" s="107" t="s">
        <v>130</v>
      </c>
      <c r="C19" s="168"/>
      <c r="D19" s="169"/>
      <c r="E19" s="170"/>
      <c r="F19" s="46">
        <f>SUMIF(C8:C17,"2016",F8:F17)</f>
        <v>58000.000000000007</v>
      </c>
      <c r="G19" s="47" t="s">
        <v>0</v>
      </c>
      <c r="H19" s="26"/>
    </row>
    <row r="20" spans="1:8" s="148" customFormat="1" x14ac:dyDescent="0.25">
      <c r="A20" s="26"/>
      <c r="B20" s="50" t="s">
        <v>36</v>
      </c>
      <c r="C20" s="171"/>
      <c r="D20" s="172"/>
      <c r="E20" s="172"/>
      <c r="F20" s="48">
        <f>F18+F19</f>
        <v>116000.00000000001</v>
      </c>
      <c r="G20" s="49" t="s">
        <v>0</v>
      </c>
      <c r="H20" s="26"/>
    </row>
    <row r="21" spans="1:8" s="148" customFormat="1" x14ac:dyDescent="0.25">
      <c r="A21" s="26"/>
      <c r="B21" s="26"/>
      <c r="C21" s="164"/>
      <c r="D21" s="26"/>
      <c r="E21" s="26"/>
      <c r="F21" s="26"/>
      <c r="G21" s="26"/>
      <c r="H21" s="26"/>
    </row>
    <row r="22" spans="1:8" s="148" customFormat="1" x14ac:dyDescent="0.25">
      <c r="A22" s="26"/>
      <c r="B22" s="26"/>
      <c r="C22" s="164"/>
      <c r="D22" s="26"/>
      <c r="E22" s="26"/>
      <c r="F22" s="26"/>
      <c r="G22" s="26"/>
      <c r="H22" s="26"/>
    </row>
    <row r="23" spans="1:8" s="148" customFormat="1" x14ac:dyDescent="0.25">
      <c r="A23" s="26"/>
      <c r="B23" s="26"/>
      <c r="C23" s="164"/>
      <c r="D23" s="26"/>
      <c r="E23" s="26"/>
      <c r="F23" s="173"/>
      <c r="G23" s="173"/>
      <c r="H23" s="26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t="12" hidden="1" customHeight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Padborg Vandværk A.m.b.a</v>
      </c>
      <c r="B1" s="56"/>
      <c r="C1" s="56"/>
      <c r="D1" s="176"/>
      <c r="E1" s="56"/>
    </row>
    <row r="2" spans="1:5" x14ac:dyDescent="0.25">
      <c r="A2" s="220" t="str">
        <f>'1. Forside'!A2</f>
        <v>V149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198</v>
      </c>
      <c r="C8" s="51">
        <v>10000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43000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199</v>
      </c>
      <c r="C12" s="178"/>
      <c r="D12" s="179"/>
      <c r="E12" s="56"/>
    </row>
    <row r="13" spans="1:5" x14ac:dyDescent="0.25">
      <c r="A13" s="56"/>
      <c r="B13" s="53" t="s">
        <v>200</v>
      </c>
      <c r="C13" s="180">
        <v>3200000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3200000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1" t="s">
        <v>140</v>
      </c>
      <c r="C17" s="262"/>
      <c r="D17" s="263"/>
      <c r="E17" s="56"/>
    </row>
    <row r="18" spans="1:5" x14ac:dyDescent="0.25">
      <c r="A18" s="56"/>
      <c r="B18" s="53" t="s">
        <v>70</v>
      </c>
      <c r="C18" s="51">
        <v>16500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15000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31500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4" t="s">
        <v>141</v>
      </c>
      <c r="C23" s="265"/>
      <c r="D23" s="266"/>
      <c r="E23" s="56"/>
    </row>
    <row r="24" spans="1:5" x14ac:dyDescent="0.25">
      <c r="A24" s="56"/>
      <c r="B24" s="108" t="s">
        <v>142</v>
      </c>
      <c r="C24" s="19">
        <v>2998599</v>
      </c>
      <c r="D24" s="58" t="s">
        <v>0</v>
      </c>
      <c r="E24" s="56"/>
    </row>
    <row r="25" spans="1:5" x14ac:dyDescent="0.25">
      <c r="A25" s="56"/>
      <c r="B25" s="108" t="s">
        <v>143</v>
      </c>
      <c r="C25" s="40">
        <v>3285500</v>
      </c>
      <c r="D25" s="58" t="s">
        <v>0</v>
      </c>
      <c r="E25" s="56"/>
    </row>
    <row r="26" spans="1:5" x14ac:dyDescent="0.25">
      <c r="A26" s="56"/>
      <c r="B26" s="28" t="s">
        <v>144</v>
      </c>
      <c r="C26" s="55">
        <f>C24-C25</f>
        <v>-286901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t="14.45" x14ac:dyDescent="0.3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2015-09-27T19:55:36Z</dcterms:modified>
</cp:coreProperties>
</file>