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9" i="2" l="1"/>
  <c r="F10" i="2"/>
  <c r="F11" i="2"/>
  <c r="F12" i="2"/>
  <c r="F13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4" i="7" l="1"/>
  <c r="C9" i="12" l="1"/>
  <c r="C31" i="8" s="1"/>
  <c r="E31" i="8" s="1"/>
  <c r="F8" i="2" l="1"/>
  <c r="F8" i="7"/>
  <c r="F13" i="7" s="1"/>
  <c r="F14" i="2" l="1"/>
  <c r="C9" i="10" s="1"/>
  <c r="C15" i="11" l="1"/>
  <c r="C28" i="8" s="1"/>
  <c r="C14" i="4"/>
  <c r="C26" i="8" s="1"/>
  <c r="C27" i="3"/>
  <c r="C24" i="8" s="1"/>
  <c r="F15" i="7"/>
  <c r="C18" i="8" s="1"/>
  <c r="C21" i="3"/>
  <c r="C23" i="8" s="1"/>
  <c r="C10" i="3"/>
  <c r="C21" i="8" s="1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<sst xmlns="http://schemas.openxmlformats.org/spreadsheetml/2006/main" count="378" uniqueCount="198">
  <si>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</si>
  <si>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</si>
  <si>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</si>
  <si>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</si>
  <si>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</si>
  <si>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</si>
  <si>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</si>
  <si>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</si>
  <si>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</si>
  <si>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</si>
  <si>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</si>
  <si>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</si>
  <si>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</si>
  <si>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</si>
  <si>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</si>
  <si>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</si>
  <si>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</si>
  <si>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</si>
  <si>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</si>
  <si>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</si>
  <si>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</si>
  <si>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</si>
  <si>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</si>
  <si>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</si>
  <si>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</si>
  <si>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</si>
  <si>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</si>
  <si>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</si>
  <si>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</si>
  <si>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</si>
  <si>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</si>
  <si>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</si>
  <si>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</si>
  <si>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</si>
  <si>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</si>
  <si>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</si>
  <si>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</si>
  <si>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</si>
  <si>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</si>
  <si>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</si>
  <si>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</si>
  <si>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</si>
  <si>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</si>
  <si>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</si>
  <si>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</si>
  <si>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</si>
  <si>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</si>
  <si>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</si>
  <si>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</si>
  <si>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</si>
  <si>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</si>
  <si>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</si>
  <si>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</si>
  <si>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</si>
  <si>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</si>
  <si>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</si>
  <si>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</si>
  <si>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</si>
  <si>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</si>
  <si>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</si>
  <si>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</si>
  <si>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</si>
  <si>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</si>
  <si>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</si>
  <si>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</si>
  <si>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</si>
  <si>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</si>
  <si>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</si>
  <si>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</si>
  <si>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</si>
  <si>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</si>
  <si>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</si>
  <si>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</si>
  <si>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</si>
  <si>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</si>
  <si>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</si>
  <si>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</si>
  <si>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</si>
  <si>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</si>
  <si>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</si>
  <si>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</si>
  <si>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</si>
  <si>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</si>
  <si>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</si>
  <si>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</si>
  <si>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</si>
  <si>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</si>
  <si>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</si>
  <si>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</si>
  <si>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</si>
  <si>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</si>
  <si>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</si>
  <si>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</si>
  <si>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</si>
  <si>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</si>
  <si>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</si>
  <si>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</si>
  <si>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</si>
  <si>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</si>
  <si>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</si>
  <si>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</si>
  <si>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</si>
  <si>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</si>
  <si>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</si>
  <si>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</si>
  <si>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</si>
  <si>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</si>
  <si>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</si>
  <si>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</si>
  <si>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</si>
  <si>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</si>
  <si>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</si>
  <si>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</si>
  <si>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</si>
  <si>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</si>
  <si>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</si>
  <si>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</si>
  <si>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</si>
  <si>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</si>
  <si>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</si>
  <si>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</si>
  <si>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</si>
  <si>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</si>
  <si>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</si>
  <si>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</si>
  <si>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</si>
  <si>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</si>
  <si>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</si>
  <si>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</si>
  <si>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</si>
  <si>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</si>
  <si>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</si>
  <si>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</si>
  <si>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</si>
  <si>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</si>
  <si>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</si>
  <si>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</si>
  <si>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</si>
  <si>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</si>
  <si>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</si>
  <si>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</si>
  <si>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</si>
  <si>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</si>
  <si>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</si>
  <si>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</si>
  <si>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</si>
  <si>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</si>
  <si>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</si>
  <si>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</si>
  <si>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</si>
  <si>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</si>
  <si>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</si>
  <si>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</si>
  <si>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</si>
  <si>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</si>
  <si>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</si>
  <si>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</si>
  <si>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</si>
  <si>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</si>
  <si>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</si>
  <si>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</si>
  <si>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</si>
  <si>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</si>
  <si>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</si>
  <si>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</si>
  <si>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</si>
  <si>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</si>
  <si>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</si>
  <si>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</si>
  <si>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</si>
  <si>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</si>
  <si>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</si>
  <si>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</si>
  <si>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</si>
  <si>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</si>
  <si>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</si>
  <si>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</si>
  <si>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</si>
  <si>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</si>
  <si>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</si>
  <si>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</si>
  <si>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Udpumpningsanlæg, rentvandspumper på vandværk</t>
  </si>
  <si>
    <t>2014</t>
  </si>
  <si>
    <t>25</t>
  </si>
  <si>
    <t>Ø 50mm &lt; Ledningsnet ≤ Ø110 mm</t>
  </si>
  <si>
    <t>75</t>
  </si>
  <si>
    <t>Skelbrønd, Konstruktioner</t>
  </si>
  <si>
    <t>50</t>
  </si>
  <si>
    <t>Stik på ledningsnet, Konstruktioner</t>
  </si>
  <si>
    <t>Ventiler på ledningsnet ≤ Ø50 mm</t>
  </si>
  <si>
    <t>Ventiler på Ø 50mm &lt; Ledningsnet ≤ Ø110 mm</t>
  </si>
  <si>
    <t xml:space="preserve">Afregningsmålere, mekaniske </t>
  </si>
  <si>
    <t>Ejendomsskatter</t>
  </si>
  <si>
    <t>Selskabsskatter</t>
  </si>
  <si>
    <t>Randers Spildevand AS</t>
  </si>
  <si>
    <t>V151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</si>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</sst>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Randers Spildevand AS</v>
      </c>
      <c r="B1" s="56"/>
      <c r="C1" s="56"/>
      <c r="D1" s="56"/>
      <c r="E1" s="56"/>
    </row>
    <row r="2" spans="1:5" x14ac:dyDescent="0.25">
      <c r="A2" s="220" t="str">
        <f>'1. Forside'!A2</f>
        <v>V151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Randers Spildevand AS</v>
      </c>
      <c r="B1" s="26"/>
      <c r="C1" s="26"/>
      <c r="D1" s="26"/>
      <c r="E1" s="26"/>
    </row>
    <row r="2" spans="1:5" x14ac:dyDescent="0.25">
      <c r="A2" s="221" t="str">
        <f>'1. Forside'!A2</f>
        <v>V151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29297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19800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9497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Randers Spildevand AS</v>
      </c>
      <c r="B1" s="26"/>
      <c r="C1" s="26"/>
      <c r="D1" s="26"/>
      <c r="E1" s="26"/>
    </row>
    <row r="2" spans="1:5" x14ac:dyDescent="0.25">
      <c r="A2" s="221" t="str">
        <f>'1. Forside'!A2</f>
        <v>V151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-734000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-734000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Randers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4331716.927467159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1403801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52830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-53777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26667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1429521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355000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355000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160966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-1116751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-475228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-353508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-1945487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131522</v>
      </c>
      <c r="D29" s="79" t="s">
        <v>0</v>
      </c>
      <c r="E29" s="10">
        <f>-C29</f>
        <v>-131522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4222541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4222541</v>
      </c>
      <c r="D36" s="79" t="s">
        <v>0</v>
      </c>
      <c r="E36" s="10">
        <f>-C36</f>
        <v>-4222541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-22346.072532841004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Randers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355124</v>
      </c>
      <c r="D7" s="222" t="s">
        <v>0</v>
      </c>
      <c r="E7" s="223">
        <v>488917</v>
      </c>
      <c r="F7" s="222" t="s">
        <v>0</v>
      </c>
      <c r="G7" s="223">
        <v>547561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160966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844041</v>
      </c>
      <c r="F9" s="222" t="s">
        <v>0</v>
      </c>
      <c r="G9" s="224">
        <v>131522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355124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255073</v>
      </c>
      <c r="H11" s="226" t="s">
        <v>0</v>
      </c>
      <c r="I11" s="55">
        <f>G11+I7-I8-I9</f>
        <v>255073</v>
      </c>
      <c r="J11" s="226" t="s">
        <v>0</v>
      </c>
      <c r="K11" s="55">
        <f>K7-K8-K9+K10+I11</f>
        <v>255073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Randers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1588422.7453282773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-6036.0064322474536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-79421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1502965.73889603</v>
      </c>
      <c r="D13" s="79" t="s">
        <v>0</v>
      </c>
      <c r="E13" s="6">
        <f>C13</f>
        <v>1502965.73889603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1377833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investeringer'!F16</f>
        <v>147354.35126666666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66764.732533333328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investeringer'!F15</f>
        <v>95583.333333333343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1687535.4171333334</v>
      </c>
      <c r="D19" s="79" t="s">
        <v>0</v>
      </c>
      <c r="E19" s="8">
        <f>C19</f>
        <v>1687535.4171333334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518948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1700000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20000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12849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9497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2301294</v>
      </c>
      <c r="D29" s="79" t="s">
        <v>0</v>
      </c>
      <c r="E29" s="6">
        <f>C29</f>
        <v>2301294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-22346.072532841004</v>
      </c>
      <c r="D33" s="79" t="s">
        <v>0</v>
      </c>
      <c r="E33" s="12">
        <f>C33</f>
        <v>-22346.072532841004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5469449.0834965222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291316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18.774969735601623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12.939382263578114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Randers Spildevand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1588422.7453282773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1588422.7453282773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1588422.7453282773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-6036.0064322474536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Randers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984186.73300540063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1582386.73889603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1588422.7453282773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360889.64773858461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79421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Randers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62236396.575036481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1377833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1377833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Randers Spildevand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36910.25</v>
      </c>
      <c r="F8" s="34">
        <f t="shared" ref="F8" si="0">E8/D8</f>
        <v>1476.41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1153718.8999999999</v>
      </c>
      <c r="F9" s="34">
        <f t="shared" ref="F9:F13" si="1">E9/D9</f>
        <v>15382.918666666665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187</v>
      </c>
      <c r="E10" s="32">
        <v>10049.92</v>
      </c>
      <c r="F10" s="34">
        <f t="shared" si="1"/>
        <v>200.9984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182</v>
      </c>
      <c r="D11" s="31" t="s">
        <v>185</v>
      </c>
      <c r="E11" s="32">
        <v>697839.22</v>
      </c>
      <c r="F11" s="34">
        <f t="shared" si="1"/>
        <v>9304.5229333333336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182</v>
      </c>
      <c r="D12" s="31" t="s">
        <v>185</v>
      </c>
      <c r="E12" s="32">
        <v>1092800.6399999999</v>
      </c>
      <c r="F12" s="34">
        <f t="shared" si="1"/>
        <v>14570.675199999998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182</v>
      </c>
      <c r="D13" s="31" t="s">
        <v>185</v>
      </c>
      <c r="E13" s="32">
        <v>433500.58</v>
      </c>
      <c r="F13" s="34">
        <f t="shared" si="1"/>
        <v>5780.0077333333338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46715.532933333328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100638.81833333333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147354.35126666666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Randers Spildevand AS</v>
      </c>
      <c r="B1" s="162"/>
      <c r="C1" s="162"/>
      <c r="D1" s="162"/>
      <c r="E1" s="162"/>
    </row>
    <row r="2" spans="1:5" x14ac:dyDescent="0.25">
      <c r="A2" s="1" t="str">
        <f>'1. Forside'!A2</f>
        <v>V151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13333.333333333334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46715.532933333328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66764.732533333328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Randers Spildevand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75</v>
      </c>
      <c r="E8" s="32">
        <v>1800000</v>
      </c>
      <c r="F8" s="45">
        <f>E8/D8</f>
        <v>24000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8</v>
      </c>
      <c r="E9" s="32">
        <v>300000</v>
      </c>
      <c r="F9" s="45">
        <f t="shared" ref="F9:F12" si="0">E9/D9</f>
        <v>37500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>
        <v>2016</v>
      </c>
      <c r="D10" s="31">
        <v>75</v>
      </c>
      <c r="E10" s="32">
        <v>250000</v>
      </c>
      <c r="F10" s="45">
        <f t="shared" si="0"/>
        <v>3333.3333333333335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2016</v>
      </c>
      <c r="D11" s="31">
        <v>25</v>
      </c>
      <c r="E11" s="32">
        <v>300000</v>
      </c>
      <c r="F11" s="45">
        <f t="shared" si="0"/>
        <v>12000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>
        <v>2016</v>
      </c>
      <c r="D12" s="31">
        <v>8</v>
      </c>
      <c r="E12" s="32">
        <v>150000</v>
      </c>
      <c r="F12" s="45">
        <f t="shared" si="0"/>
        <v>18750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61500</v>
      </c>
      <c r="G13" s="47" t="s">
        <v>0</v>
      </c>
      <c r="H13" s="26"/>
    </row>
    <row r="14" spans="1:8" s="148" customFormat="1" x14ac:dyDescent="0.25">
      <c r="A14" s="26"/>
      <c r="B14" s="107" t="s">
        <v>130</v>
      </c>
      <c r="C14" s="168"/>
      <c r="D14" s="169"/>
      <c r="E14" s="170"/>
      <c r="F14" s="46">
        <f>SUMIF(C8:C12,"2016",F8:F12)</f>
        <v>34083.333333333336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95583.333333333343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Randers Spildevand AS</v>
      </c>
      <c r="B1" s="56"/>
      <c r="C1" s="56"/>
      <c r="D1" s="176"/>
      <c r="E1" s="56"/>
    </row>
    <row r="2" spans="1:5" x14ac:dyDescent="0.25">
      <c r="A2" s="220" t="str">
        <f>'1. Forside'!A2</f>
        <v>V151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8670</v>
      </c>
      <c r="D8" s="181" t="s">
        <v>0</v>
      </c>
      <c r="E8" s="56"/>
    </row>
    <row r="9" spans="1:5" x14ac:dyDescent="0.25">
      <c r="A9" s="56"/>
      <c r="B9" s="206" t="s">
        <v>193</v>
      </c>
      <c r="C9" s="51">
        <v>493778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518948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197</v>
      </c>
      <c r="C14" s="180">
        <v>1700000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1700000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20000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20000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1713249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1700400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12849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2015-09-17T12:06:26Z</dcterms:modified>
</cp:coreProperties>
</file>