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2" l="1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C12" i="8" l="1"/>
  <c r="E29" i="19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2" i="7" s="1"/>
  <c r="F10" i="7"/>
  <c r="C9" i="12" l="1"/>
  <c r="C31" i="8" s="1"/>
  <c r="E31" i="8" s="1"/>
  <c r="F8" i="2" l="1"/>
  <c r="F8" i="7"/>
  <c r="F11" i="7" s="1"/>
  <c r="F10" i="2" l="1"/>
  <c r="C9" i="10" s="1"/>
  <c r="C15" i="11" l="1"/>
  <c r="C28" i="8" s="1"/>
  <c r="C14" i="4"/>
  <c r="C26" i="8" s="1"/>
  <c r="C26" i="3"/>
  <c r="C24" i="8" s="1"/>
  <c r="F13" i="7"/>
  <c r="C18" i="8" s="1"/>
  <c r="C20" i="3"/>
  <c r="C23" i="8" s="1"/>
  <c r="C9" i="3"/>
  <c r="C21" i="8" s="1"/>
  <c r="C8" i="4"/>
  <c r="C25" i="8" s="1"/>
  <c r="C10" i="10"/>
  <c r="C17" i="8" s="1"/>
  <c r="C19" i="8" s="1"/>
  <c r="E19" i="8" s="1"/>
  <c r="F12" i="2"/>
  <c r="C16" i="8" s="1"/>
  <c r="C29" i="8" l="1"/>
  <c r="E29" i="8" s="1"/>
  <c r="E35" i="8" s="1"/>
  <c r="E38" i="8" s="1"/>
  <c r="A1" i="8"/>
  <c r="E37" i="8" l="1"/>
</calcChain>
</file>

<file path=xl/sharedStrings.xml><?xml version="1.0" encoding="utf-8"?>
<sst xmlns="http://schemas.openxmlformats.org/spreadsheetml/2006/main" count="356" uniqueCount="193">
  <si>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</si>
  <si>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</si>
  <si>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</si>
  <si>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</si>
  <si>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</si>
  <si>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</si>
  <si>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</si>
  <si>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</si>
  <si>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</si>
  <si>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</si>
  <si>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</si>
  <si>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</si>
  <si>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</si>
  <si>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</si>
  <si>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</si>
  <si>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</si>
  <si>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</si>
  <si>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</si>
  <si>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</si>
  <si>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</si>
  <si>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</si>
  <si>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</si>
  <si>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</si>
  <si>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</si>
  <si>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</si>
  <si>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</si>
  <si>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</si>
  <si>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</si>
  <si>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</si>
  <si>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</si>
  <si>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</si>
  <si>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</si>
  <si>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</si>
  <si>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</si>
  <si>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</si>
  <si>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</si>
  <si>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</si>
  <si>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</si>
  <si>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</si>
  <si>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</si>
  <si>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</si>
  <si>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</si>
  <si>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</si>
  <si>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</si>
  <si>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</si>
  <si>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</si>
  <si>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</si>
  <si>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</si>
  <si>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</si>
  <si>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</si>
  <si>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</si>
  <si>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</si>
  <si>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</si>
  <si>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</si>
  <si>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</si>
  <si>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</si>
  <si>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</si>
  <si>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</si>
  <si>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</si>
  <si>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</si>
  <si>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</si>
  <si>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</si>
  <si>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</si>
  <si>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</si>
  <si>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</si>
  <si>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</si>
  <si>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</si>
  <si>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</si>
  <si>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</si>
  <si>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</si>
  <si>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</si>
  <si>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</si>
  <si>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</si>
  <si>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</si>
  <si>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</si>
  <si>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</si>
  <si>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</si>
  <si>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</si>
  <si>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</si>
  <si>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</si>
  <si>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</si>
  <si>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</si>
  <si>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</si>
  <si>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</si>
  <si>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</si>
  <si>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</si>
  <si>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</si>
  <si>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</si>
  <si>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</si>
  <si>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</si>
  <si>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</si>
  <si>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</si>
  <si>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</si>
  <si>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</si>
  <si>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</si>
  <si>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</si>
  <si>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</si>
  <si>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</si>
  <si>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</si>
  <si>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</si>
  <si>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</si>
  <si>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</si>
  <si>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</si>
  <si>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</si>
  <si>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</si>
  <si>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</si>
  <si>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</si>
  <si>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</si>
  <si>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</si>
  <si>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</si>
  <si>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</si>
  <si>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</si>
  <si>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</si>
  <si>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</si>
  <si>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</si>
  <si>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</si>
  <si>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</si>
  <si>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</si>
  <si>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</si>
  <si>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</si>
  <si>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</si>
  <si>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</si>
  <si>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</si>
  <si>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</si>
  <si>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</si>
  <si>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</si>
  <si>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</si>
  <si>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</si>
  <si>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</si>
  <si>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</si>
  <si>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</si>
  <si>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</si>
  <si>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</si>
  <si>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</si>
  <si>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</si>
  <si>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</si>
  <si>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</si>
  <si>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</si>
  <si>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</si>
  <si>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</si>
  <si>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</si>
  <si>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</si>
  <si>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</si>
  <si>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</si>
  <si>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</si>
  <si>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</si>
  <si>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</si>
  <si>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</si>
  <si>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</si>
  <si>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</si>
  <si>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</si>
  <si>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</si>
  <si>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</si>
  <si>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</si>
  <si>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</si>
  <si>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</si>
  <si>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</si>
  <si>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</si>
  <si>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</si>
  <si>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</si>
  <si>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</si>
  <si>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</si>
  <si>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</si>
  <si>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</si>
  <si>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</si>
  <si>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</si>
  <si>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</si>
  <si>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</si>
  <si>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</si>
  <si>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</si>
  <si>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</si>
  <si>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</si>
  <si>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</si>
  <si>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</si>
  <si>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</si>
  <si>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</si>
  <si>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</si>
  <si>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</si>
  <si>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</si>
  <si>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</si>
  <si>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</si>
  <si>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Beluftningsanlæg, kompressorbeluftning</t>
  </si>
  <si>
    <t>2014</t>
  </si>
  <si>
    <t>25</t>
  </si>
  <si>
    <t>Udpumpningsanlæg, Hydrofor</t>
  </si>
  <si>
    <t>Skyllevand-/slamhåndteringsanlæg - jordbassiner</t>
  </si>
  <si>
    <t xml:space="preserve">Afregningsmålere, mekaniske </t>
  </si>
  <si>
    <t>Filteranlæg, trykfiltre, enkelt filtrering</t>
  </si>
  <si>
    <t>Ejendomsskatter</t>
  </si>
  <si>
    <t>Rebild Vand &amp; Spildevand AS</t>
  </si>
  <si>
    <t>V152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</si>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</sst>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189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190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3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Rebild Vand &amp; Spildevand AS</v>
      </c>
      <c r="B1" s="56"/>
      <c r="C1" s="56"/>
      <c r="D1" s="56"/>
      <c r="E1" s="56"/>
    </row>
    <row r="2" spans="1:5" x14ac:dyDescent="0.25">
      <c r="A2" s="220" t="str">
        <f>'1. Forside'!A2</f>
        <v>V152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13900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14500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-600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Rebild Vand &amp; Spildevand AS</v>
      </c>
      <c r="B1" s="26"/>
      <c r="C1" s="26"/>
      <c r="D1" s="26"/>
      <c r="E1" s="26"/>
    </row>
    <row r="2" spans="1:5" x14ac:dyDescent="0.25">
      <c r="A2" s="221" t="str">
        <f>'1. Forside'!A2</f>
        <v>V152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7175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7175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8240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9300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-1060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Rebild Vand &amp; Spildevand AS</v>
      </c>
      <c r="B1" s="26"/>
      <c r="C1" s="26"/>
      <c r="D1" s="26"/>
      <c r="E1" s="26"/>
    </row>
    <row r="2" spans="1:5" x14ac:dyDescent="0.25">
      <c r="A2" s="221" t="str">
        <f>'1. Forside'!A2</f>
        <v>V152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37000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37000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Rebild Vand &amp;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V152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106441.01585430537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40257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1950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-1516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2900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43591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-32162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-32162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11429</v>
      </c>
      <c r="D27" s="79" t="s">
        <v>0</v>
      </c>
      <c r="E27" s="10">
        <f>IF(C27&lt;0,0,-C27)</f>
        <v>-11429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70195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70195</v>
      </c>
      <c r="D36" s="79" t="s">
        <v>0</v>
      </c>
      <c r="E36" s="10">
        <f>-C36</f>
        <v>-70195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24817.015854305369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Rebild Vand &amp;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V152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7" zoomScaleNormal="90" workbookViewId="0">
      <selection activeCell="B17" sqref="B17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Rebild Vand &amp;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V152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19660.980597229871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-74.711726269473516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19586.268870960397</v>
      </c>
      <c r="D13" s="79" t="s">
        <v>0</v>
      </c>
      <c r="E13" s="6">
        <f>C13</f>
        <v>19586.268870960397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40257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191</v>
      </c>
      <c r="C16" s="14">
        <f>'6. Gennemførte investeringer'!F12</f>
        <v>4661.2911999999997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-2227.0176000000001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investeringer'!F13</f>
        <v>4800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47491.2736</v>
      </c>
      <c r="D19" s="79" t="s">
        <v>0</v>
      </c>
      <c r="E19" s="8">
        <f>C19</f>
        <v>47491.2736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17000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9900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477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-600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7175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-1060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32892</v>
      </c>
      <c r="D29" s="79" t="s">
        <v>0</v>
      </c>
      <c r="E29" s="6">
        <f>C29</f>
        <v>32892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24817.015854305369</v>
      </c>
      <c r="D33" s="79" t="s">
        <v>0</v>
      </c>
      <c r="E33" s="12">
        <f>C33</f>
        <v>24817.015854305369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124786.55832526577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3312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37.677100943618889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32.544250702073001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Rebild Vand &amp; Spildevand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V152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19660.980597229871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19660.980597229871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19660.980597229871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-74.711726269473516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Rebild Vand &amp;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V152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17285.934141084501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19586.268870960397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19660.980597229871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Rebild Vand &amp;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V152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1714768.1625853134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40257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40257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1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Rebild Vand &amp; Spildevand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V152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20957</v>
      </c>
      <c r="F8" s="34">
        <f t="shared" ref="F8" si="0">E8/D8</f>
        <v>838.28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 t="s">
        <v>182</v>
      </c>
      <c r="D9" s="31" t="s">
        <v>183</v>
      </c>
      <c r="E9" s="32">
        <v>11205.28</v>
      </c>
      <c r="F9" s="34">
        <f t="shared" ref="F9" si="1">E9/D9</f>
        <v>448.21120000000002</v>
      </c>
      <c r="G9" s="35" t="s">
        <v>0</v>
      </c>
      <c r="H9" s="26"/>
    </row>
    <row r="10" spans="1:8" s="148" customFormat="1" x14ac:dyDescent="0.25">
      <c r="A10" s="26"/>
      <c r="B10" s="23" t="s">
        <v>71</v>
      </c>
      <c r="C10" s="158"/>
      <c r="D10" s="158"/>
      <c r="E10" s="158"/>
      <c r="F10" s="36">
        <f>SUM(F8:F9)</f>
        <v>1286.4911999999999</v>
      </c>
      <c r="G10" s="37" t="s">
        <v>0</v>
      </c>
      <c r="H10" s="26"/>
    </row>
    <row r="11" spans="1:8" s="148" customFormat="1" x14ac:dyDescent="0.25">
      <c r="A11" s="26"/>
      <c r="B11" s="107" t="s">
        <v>132</v>
      </c>
      <c r="C11" s="159"/>
      <c r="D11" s="159"/>
      <c r="E11" s="159"/>
      <c r="F11" s="66">
        <v>3374.8</v>
      </c>
      <c r="G11" s="37" t="s">
        <v>0</v>
      </c>
      <c r="H11" s="26"/>
    </row>
    <row r="12" spans="1:8" s="148" customFormat="1" x14ac:dyDescent="0.25">
      <c r="A12" s="26"/>
      <c r="B12" s="39" t="s">
        <v>68</v>
      </c>
      <c r="C12" s="160"/>
      <c r="D12" s="160"/>
      <c r="E12" s="161"/>
      <c r="F12" s="38">
        <f>F10+F11</f>
        <v>4661.2911999999997</v>
      </c>
      <c r="G12" s="38" t="s">
        <v>0</v>
      </c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hidden="1" x14ac:dyDescent="0.25"/>
    <row r="17" s="148" customFormat="1" hidden="1" x14ac:dyDescent="0.25"/>
    <row r="18" s="148" customFormat="1" hidden="1" x14ac:dyDescent="0.25"/>
    <row r="19" s="148" customFormat="1" ht="14.45" hidden="1" customHeight="1" x14ac:dyDescent="0.25"/>
    <row r="20" s="148" customFormat="1" ht="14.4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Rebild Vand &amp; Spildevand AS</v>
      </c>
      <c r="B1" s="162"/>
      <c r="C1" s="162"/>
      <c r="D1" s="162"/>
      <c r="E1" s="162"/>
    </row>
    <row r="2" spans="1:5" x14ac:dyDescent="0.25">
      <c r="A2" s="1" t="str">
        <f>'1. Forside'!A2</f>
        <v>V152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2000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2800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investeringer'!F10</f>
        <v>1286.4911999999999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-2227.0176000000001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Rebild Vand &amp; Spildevand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V152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185</v>
      </c>
      <c r="C8" s="30">
        <v>2015</v>
      </c>
      <c r="D8" s="31">
        <v>50</v>
      </c>
      <c r="E8" s="32">
        <v>45000</v>
      </c>
      <c r="F8" s="45">
        <f>E8/D8</f>
        <v>900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>
        <v>2016</v>
      </c>
      <c r="D9" s="31">
        <v>8</v>
      </c>
      <c r="E9" s="32">
        <v>20000</v>
      </c>
      <c r="F9" s="45">
        <f t="shared" ref="F9" si="0">E9/D9</f>
        <v>2500</v>
      </c>
      <c r="G9" s="35" t="s">
        <v>0</v>
      </c>
      <c r="H9" s="26"/>
    </row>
    <row r="10" spans="1:8" s="148" customFormat="1" x14ac:dyDescent="0.25">
      <c r="A10" s="26"/>
      <c r="B10" s="29" t="s">
        <v>187</v>
      </c>
      <c r="C10" s="30">
        <v>2016</v>
      </c>
      <c r="D10" s="31">
        <v>25</v>
      </c>
      <c r="E10" s="32">
        <v>35000</v>
      </c>
      <c r="F10" s="45">
        <f t="shared" ref="F10" si="1">E10/D10</f>
        <v>1400</v>
      </c>
      <c r="G10" s="35" t="s">
        <v>0</v>
      </c>
      <c r="H10" s="26"/>
    </row>
    <row r="11" spans="1:8" s="148" customFormat="1" x14ac:dyDescent="0.25">
      <c r="A11" s="26"/>
      <c r="B11" s="109" t="s">
        <v>72</v>
      </c>
      <c r="C11" s="165"/>
      <c r="D11" s="166"/>
      <c r="E11" s="167"/>
      <c r="F11" s="46">
        <f>SUMIF(C8:C10,"2015",F8:F10)</f>
        <v>900</v>
      </c>
      <c r="G11" s="47" t="s">
        <v>0</v>
      </c>
      <c r="H11" s="26"/>
    </row>
    <row r="12" spans="1:8" s="148" customFormat="1" x14ac:dyDescent="0.25">
      <c r="A12" s="26"/>
      <c r="B12" s="107" t="s">
        <v>130</v>
      </c>
      <c r="C12" s="168"/>
      <c r="D12" s="169"/>
      <c r="E12" s="170"/>
      <c r="F12" s="46">
        <f>SUMIF(C8:C10,"2016",F8:F10)</f>
        <v>3900</v>
      </c>
      <c r="G12" s="47" t="s">
        <v>0</v>
      </c>
      <c r="H12" s="26"/>
    </row>
    <row r="13" spans="1:8" s="148" customFormat="1" x14ac:dyDescent="0.25">
      <c r="A13" s="26"/>
      <c r="B13" s="50" t="s">
        <v>36</v>
      </c>
      <c r="C13" s="171"/>
      <c r="D13" s="172"/>
      <c r="E13" s="172"/>
      <c r="F13" s="48">
        <f>F11+F12</f>
        <v>4800</v>
      </c>
      <c r="G13" s="49" t="s">
        <v>0</v>
      </c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173"/>
      <c r="G16" s="173"/>
      <c r="H16" s="26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t="12" hidden="1" customHeight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>
      <selection activeCell="B14" sqref="B14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Rebild Vand &amp; Spildevand AS</v>
      </c>
      <c r="B1" s="56"/>
      <c r="C1" s="56"/>
      <c r="D1" s="176"/>
      <c r="E1" s="56"/>
    </row>
    <row r="2" spans="1:5" x14ac:dyDescent="0.25">
      <c r="A2" s="220" t="str">
        <f>'1. Forside'!A2</f>
        <v>V152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0</v>
      </c>
      <c r="D7" s="181" t="s">
        <v>0</v>
      </c>
      <c r="E7" s="56"/>
    </row>
    <row r="8" spans="1:5" x14ac:dyDescent="0.25">
      <c r="A8" s="56"/>
      <c r="B8" s="206" t="s">
        <v>188</v>
      </c>
      <c r="C8" s="51">
        <v>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176</v>
      </c>
      <c r="C12" s="178"/>
      <c r="D12" s="179"/>
      <c r="E12" s="56"/>
    </row>
    <row r="13" spans="1:5" x14ac:dyDescent="0.25">
      <c r="A13" s="56"/>
      <c r="B13" s="53" t="s">
        <v>192</v>
      </c>
      <c r="C13" s="180">
        <v>17000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17000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9900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9900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27654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27177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477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2015-09-17T12:13:28Z</dcterms:modified>
</cp:coreProperties>
</file>