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C10" i="4" l="1"/>
  <c r="C25" i="8" l="1"/>
  <c r="E31" i="19" l="1"/>
  <c r="C36" i="19" l="1"/>
  <c r="E36" i="19" s="1"/>
  <c r="F28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6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2" l="1"/>
  <c r="F8" i="7"/>
  <c r="F27" i="7" s="1"/>
  <c r="F24" i="2" l="1"/>
  <c r="C9" i="10" s="1"/>
  <c r="C15" i="11" l="1"/>
  <c r="C28" i="8" s="1"/>
  <c r="C16" i="4"/>
  <c r="C26" i="8" s="1"/>
  <c r="C28" i="3"/>
  <c r="C24" i="8" s="1"/>
  <c r="F29" i="7"/>
  <c r="C18" i="8" s="1"/>
  <c r="C22" i="3"/>
  <c r="C23" i="8" s="1"/>
  <c r="C11" i="3"/>
  <c r="C21" i="8" s="1"/>
  <c r="C10" i="10"/>
  <c r="C17" i="8" s="1"/>
  <c r="F2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<sst xmlns="http://schemas.openxmlformats.org/spreadsheetml/2006/main" count="453" uniqueCount="219">
  <si>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</si>
  <si>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</si>
  <si>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</si>
  <si>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</si>
  <si>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</si>
  <si>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</si>
  <si>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</si>
  <si>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</si>
  <si>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</si>
  <si>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</si>
  <si>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</si>
  <si>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</si>
  <si>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</si>
  <si>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</si>
  <si>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</si>
  <si>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</si>
  <si>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</si>
  <si>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</si>
  <si>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</si>
  <si>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</si>
  <si>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</si>
  <si>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</si>
  <si>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</si>
  <si>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</si>
  <si>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</si>
  <si>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</si>
  <si>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</si>
  <si>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</si>
  <si>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</si>
  <si>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</si>
  <si>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</si>
  <si>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</si>
  <si>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</si>
  <si>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</si>
  <si>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</si>
  <si>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</si>
  <si>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</si>
  <si>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</si>
  <si>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</si>
  <si>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</si>
  <si>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</si>
  <si>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</si>
  <si>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</si>
  <si>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</si>
  <si>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</si>
  <si>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</si>
  <si>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</si>
  <si>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</si>
  <si>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</si>
  <si>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</si>
  <si>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</si>
  <si>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</si>
  <si>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</si>
  <si>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</si>
  <si>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</si>
  <si>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</si>
  <si>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</si>
  <si>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</si>
  <si>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</si>
  <si>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</si>
  <si>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</si>
  <si>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</si>
  <si>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</si>
  <si>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</si>
  <si>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</si>
  <si>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</si>
  <si>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</si>
  <si>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</si>
  <si>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</si>
  <si>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</si>
  <si>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</si>
  <si>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</si>
  <si>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</si>
  <si>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</si>
  <si>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</si>
  <si>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</si>
  <si>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</si>
  <si>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</si>
  <si>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</si>
  <si>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</si>
  <si>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</si>
  <si>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</si>
  <si>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</si>
  <si>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</si>
  <si>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</si>
  <si>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</si>
  <si>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</si>
  <si>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</si>
  <si>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</si>
  <si>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</si>
  <si>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</si>
  <si>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</si>
  <si>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</si>
  <si>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</si>
  <si>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</si>
  <si>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</si>
  <si>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</si>
  <si>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</si>
  <si>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</si>
  <si>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</si>
  <si>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</si>
  <si>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</si>
  <si>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</si>
  <si>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</si>
  <si>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</si>
  <si>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</si>
  <si>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</si>
  <si>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</si>
  <si>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</si>
  <si>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</si>
  <si>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</si>
  <si>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</si>
  <si>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</si>
  <si>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</si>
  <si>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</si>
  <si>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</si>
  <si>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</si>
  <si>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</si>
  <si>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</si>
  <si>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</si>
  <si>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</si>
  <si>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</si>
  <si>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</si>
  <si>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</si>
  <si>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</si>
  <si>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</si>
  <si>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</si>
  <si>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</si>
  <si>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</si>
  <si>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</si>
  <si>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</si>
  <si>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</si>
  <si>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</si>
  <si>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</si>
  <si>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</si>
  <si>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</si>
  <si>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</si>
  <si>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</si>
  <si>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</si>
  <si>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</si>
  <si>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</si>
  <si>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</si>
  <si>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</si>
  <si>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</si>
  <si>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</si>
  <si>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</si>
  <si>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</si>
  <si>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</si>
  <si>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</si>
  <si>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</si>
  <si>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</si>
  <si>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</si>
  <si>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</si>
  <si>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</si>
  <si>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</si>
  <si>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</si>
  <si>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</si>
  <si>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</si>
  <si>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</si>
  <si>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</si>
  <si>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</si>
  <si>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</si>
  <si>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</si>
  <si>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</si>
  <si>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</si>
  <si>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</si>
  <si>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</si>
  <si>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</si>
  <si>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</si>
  <si>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</si>
  <si>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</si>
  <si>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</si>
  <si>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</si>
  <si>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</si>
  <si>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</si>
  <si>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</si>
  <si>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</si>
  <si>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</si>
  <si>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</si>
  <si>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</si>
  <si>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Dokumenteret Drikevandssikkerhed</t>
  </si>
  <si>
    <t>Grundvandsbeskyttelse</t>
  </si>
  <si>
    <t>Kvalitetssikring</t>
  </si>
  <si>
    <t>Ø 50mm &lt; Ledningsnet ≤ Ø110 mm</t>
  </si>
  <si>
    <t>2014</t>
  </si>
  <si>
    <t>75</t>
  </si>
  <si>
    <t>Stik på ledningsnet, Konstruktioner</t>
  </si>
  <si>
    <t>Ventiler på ledningsnet ≤ Ø50 mm</t>
  </si>
  <si>
    <t xml:space="preserve">Afregningsmålere, mekaniske </t>
  </si>
  <si>
    <t>8</t>
  </si>
  <si>
    <t>Udpumpningsanlæg, rentvandspumper på vandværk</t>
  </si>
  <si>
    <t>25</t>
  </si>
  <si>
    <t>SRO-anlæg, vandværk</t>
  </si>
  <si>
    <t>10</t>
  </si>
  <si>
    <t>Ventiler på Ø 250 mm &lt; Ledningsnet ≤ Ø 500mm</t>
  </si>
  <si>
    <t>5</t>
  </si>
  <si>
    <t>SRO-brønd/kvarterbrønd/sektionsbrønd, SRO</t>
  </si>
  <si>
    <t>SRO-brønd/kvarterbrønd/sektionsbrønd, Mek./EL</t>
  </si>
  <si>
    <t>15</t>
  </si>
  <si>
    <t>SRO-brønd/kvarterbrønd/sektionsbrønd, Konstruktioner</t>
  </si>
  <si>
    <t>50</t>
  </si>
  <si>
    <t>Instrumenter (flowmåler+tryk transducer+alarmer)</t>
  </si>
  <si>
    <t>Pumpe inkl. stigrør og forerørsforsejlinger mv.</t>
  </si>
  <si>
    <t>Ø 250 mm &lt; Ledningsnet ≤ Ø 500mm</t>
  </si>
  <si>
    <t>Svejseanlæg</t>
  </si>
  <si>
    <t>Græsslåmaskine</t>
  </si>
  <si>
    <t>Udskiftning af skylleventil filter</t>
  </si>
  <si>
    <t>Afregningsmålere, elektroniske ≤ Ø 110mm (Qn 10)</t>
  </si>
  <si>
    <t>Boring (inkl. etablering, forerør, filter og prøvepumpning)</t>
  </si>
  <si>
    <t>Ø110 mm &lt; Ledningsnet ≤ Ø 250 mm</t>
  </si>
  <si>
    <t>Ventiler på Ø110 mm &lt; Ledningsnet ≤ Ø 250 mm</t>
  </si>
  <si>
    <t>Tjenestemandspensioner</t>
  </si>
  <si>
    <t>Ejendomsskatter</t>
  </si>
  <si>
    <t>Køb af ydelser og produkter, der er omfattet af prisloftreguleringen, hos et andet selskab</t>
  </si>
  <si>
    <t>Ringsted Vand AS</t>
  </si>
  <si>
    <t>V154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</si>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</sst>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Ringsted Vand AS</v>
      </c>
      <c r="B1" s="56"/>
      <c r="C1" s="56"/>
      <c r="D1" s="56"/>
      <c r="E1" s="56"/>
    </row>
    <row r="2" spans="1:5" x14ac:dyDescent="0.25">
      <c r="A2" s="220" t="str">
        <f>'1. Forside'!A2</f>
        <v>V154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153080</v>
      </c>
      <c r="D7" s="190" t="s">
        <v>0</v>
      </c>
      <c r="E7" s="56"/>
    </row>
    <row r="8" spans="1:5" x14ac:dyDescent="0.25">
      <c r="A8" s="56"/>
      <c r="B8" s="212" t="s">
        <v>181</v>
      </c>
      <c r="C8" s="51">
        <v>219176</v>
      </c>
      <c r="D8" s="190" t="s">
        <v>0</v>
      </c>
      <c r="E8" s="56"/>
    </row>
    <row r="9" spans="1:5" x14ac:dyDescent="0.25">
      <c r="A9" s="56"/>
      <c r="B9" s="212" t="s">
        <v>182</v>
      </c>
      <c r="C9" s="51">
        <v>156600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528856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614861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630208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-15347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Ringsted Vand AS</v>
      </c>
      <c r="B1" s="26"/>
      <c r="C1" s="26"/>
      <c r="D1" s="26"/>
      <c r="E1" s="26"/>
    </row>
    <row r="2" spans="1:5" x14ac:dyDescent="0.25">
      <c r="A2" s="221" t="str">
        <f>'1. Forside'!A2</f>
        <v>V154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-10801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-10801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Ringsted Vand AS</v>
      </c>
      <c r="B1" s="26"/>
      <c r="C1" s="26"/>
      <c r="D1" s="26"/>
      <c r="E1" s="26"/>
    </row>
    <row r="2" spans="1:5" x14ac:dyDescent="0.25">
      <c r="A2" s="221" t="str">
        <f>'1. Forside'!A2</f>
        <v>V154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1054744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1054744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Ringsted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28332299.922146156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5383624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599413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341558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621967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6946562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728000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728000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-11967532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-4955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-11972487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-4297925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561434</v>
      </c>
      <c r="D31" s="79" t="s">
        <v>0</v>
      </c>
      <c r="E31" s="10">
        <f>-C31</f>
        <v>-561434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26952191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26952191</v>
      </c>
      <c r="D36" s="79" t="s">
        <v>0</v>
      </c>
      <c r="E36" s="10">
        <f>-C36</f>
        <v>-26952191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818674.92214615643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Ringsted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1215751</v>
      </c>
      <c r="D7" s="222" t="s">
        <v>0</v>
      </c>
      <c r="E7" s="223">
        <v>2066761</v>
      </c>
      <c r="F7" s="222" t="s">
        <v>0</v>
      </c>
      <c r="G7" s="223">
        <v>2986312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1174925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-40826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40826</v>
      </c>
      <c r="D11" s="226" t="s">
        <v>0</v>
      </c>
      <c r="E11" s="55">
        <f>C11+E7-E8-E9</f>
        <v>2107587</v>
      </c>
      <c r="F11" s="226" t="s">
        <v>0</v>
      </c>
      <c r="G11" s="55">
        <f>E11+G7-G8-G9</f>
        <v>5093899</v>
      </c>
      <c r="H11" s="226" t="s">
        <v>0</v>
      </c>
      <c r="I11" s="55">
        <f>G11+I7-I8-I9</f>
        <v>5093899</v>
      </c>
      <c r="J11" s="226" t="s">
        <v>0</v>
      </c>
      <c r="K11" s="55">
        <f>K7-K8-K9+K10+I11</f>
        <v>5053073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Ringsted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8152322.3964264318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-30978.825106420441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-290426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7830917.5713200113</v>
      </c>
      <c r="D13" s="79" t="s">
        <v>0</v>
      </c>
      <c r="E13" s="6">
        <f>C13</f>
        <v>7830917.5713200113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5254355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investeringer'!F26</f>
        <v>1517691.9183333335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367180.26333333348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investeringer'!F29</f>
        <v>652000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7791227.1816666666</v>
      </c>
      <c r="D19" s="79" t="s">
        <v>0</v>
      </c>
      <c r="E19" s="8">
        <f>C19</f>
        <v>7791227.1816666666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240000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12625000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177500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1570669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528856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-15347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-10801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15120877</v>
      </c>
      <c r="D29" s="79" t="s">
        <v>0</v>
      </c>
      <c r="E29" s="6">
        <f>C29</f>
        <v>15120877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818674.92214615643</v>
      </c>
      <c r="D33" s="79" t="s">
        <v>0</v>
      </c>
      <c r="E33" s="12">
        <f>C33</f>
        <v>818674.92214615643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31561696.675132833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1933454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16.323996679069083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9.7942318126693646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Ringsted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8152322.3964264318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8152322.3964264318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8152322.3964264318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-30978.825106420441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Ringsted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5802007.8495366909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8121343.5713200113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8152322.3964264318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1161705.9414907664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290426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Ringsted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222841639.65246305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5254355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5254355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showWhiteSpace="0"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Ringsted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2208200</v>
      </c>
      <c r="F8" s="34">
        <f t="shared" ref="F8" si="0">E8/D8</f>
        <v>29442.666666666668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2518204</v>
      </c>
      <c r="F9" s="34">
        <f t="shared" ref="F9:F23" si="1">E9/D9</f>
        <v>33576.053333333337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184</v>
      </c>
      <c r="D10" s="31" t="s">
        <v>185</v>
      </c>
      <c r="E10" s="32">
        <v>841924</v>
      </c>
      <c r="F10" s="34">
        <f t="shared" si="1"/>
        <v>11225.653333333334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184</v>
      </c>
      <c r="D11" s="31" t="s">
        <v>189</v>
      </c>
      <c r="E11" s="32">
        <v>2427573</v>
      </c>
      <c r="F11" s="34">
        <f t="shared" si="1"/>
        <v>303446.625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184</v>
      </c>
      <c r="D12" s="31" t="s">
        <v>191</v>
      </c>
      <c r="E12" s="32">
        <v>1520000</v>
      </c>
      <c r="F12" s="34">
        <f t="shared" si="1"/>
        <v>60800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184</v>
      </c>
      <c r="D13" s="31" t="s">
        <v>193</v>
      </c>
      <c r="E13" s="32">
        <v>590714</v>
      </c>
      <c r="F13" s="34">
        <f t="shared" si="1"/>
        <v>59071.4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 t="s">
        <v>184</v>
      </c>
      <c r="D14" s="31" t="s">
        <v>185</v>
      </c>
      <c r="E14" s="32">
        <v>210000</v>
      </c>
      <c r="F14" s="34">
        <f t="shared" si="1"/>
        <v>2800</v>
      </c>
      <c r="G14" s="35" t="s">
        <v>0</v>
      </c>
      <c r="H14" s="26"/>
    </row>
    <row r="15" spans="1:8" s="148" customFormat="1" x14ac:dyDescent="0.25">
      <c r="A15" s="26"/>
      <c r="B15" s="29" t="s">
        <v>204</v>
      </c>
      <c r="C15" s="30" t="s">
        <v>184</v>
      </c>
      <c r="D15" s="31" t="s">
        <v>195</v>
      </c>
      <c r="E15" s="32">
        <v>24690</v>
      </c>
      <c r="F15" s="34">
        <f t="shared" si="1"/>
        <v>4938</v>
      </c>
      <c r="G15" s="35" t="s">
        <v>0</v>
      </c>
      <c r="H15" s="26"/>
    </row>
    <row r="16" spans="1:8" s="148" customFormat="1" x14ac:dyDescent="0.25">
      <c r="A16" s="26"/>
      <c r="B16" s="29" t="s">
        <v>205</v>
      </c>
      <c r="C16" s="30" t="s">
        <v>184</v>
      </c>
      <c r="D16" s="31" t="s">
        <v>195</v>
      </c>
      <c r="E16" s="32">
        <v>42236</v>
      </c>
      <c r="F16" s="34">
        <f t="shared" si="1"/>
        <v>8447.2000000000007</v>
      </c>
      <c r="G16" s="35" t="s">
        <v>0</v>
      </c>
      <c r="H16" s="26"/>
    </row>
    <row r="17" spans="1:8" s="148" customFormat="1" x14ac:dyDescent="0.25">
      <c r="A17" s="26"/>
      <c r="B17" s="29" t="s">
        <v>196</v>
      </c>
      <c r="C17" s="30" t="s">
        <v>184</v>
      </c>
      <c r="D17" s="31" t="s">
        <v>193</v>
      </c>
      <c r="E17" s="32">
        <v>225000</v>
      </c>
      <c r="F17" s="34">
        <f t="shared" si="1"/>
        <v>22500</v>
      </c>
      <c r="G17" s="35" t="s">
        <v>0</v>
      </c>
      <c r="H17" s="26"/>
    </row>
    <row r="18" spans="1:8" s="148" customFormat="1" x14ac:dyDescent="0.25">
      <c r="A18" s="26"/>
      <c r="B18" s="29" t="s">
        <v>197</v>
      </c>
      <c r="C18" s="30" t="s">
        <v>184</v>
      </c>
      <c r="D18" s="31" t="s">
        <v>198</v>
      </c>
      <c r="E18" s="32">
        <v>256646</v>
      </c>
      <c r="F18" s="34">
        <f t="shared" si="1"/>
        <v>17109.733333333334</v>
      </c>
      <c r="G18" s="35" t="s">
        <v>0</v>
      </c>
      <c r="H18" s="26"/>
    </row>
    <row r="19" spans="1:8" s="148" customFormat="1" x14ac:dyDescent="0.25">
      <c r="A19" s="26"/>
      <c r="B19" s="29" t="s">
        <v>199</v>
      </c>
      <c r="C19" s="30" t="s">
        <v>184</v>
      </c>
      <c r="D19" s="31" t="s">
        <v>200</v>
      </c>
      <c r="E19" s="32">
        <v>430000</v>
      </c>
      <c r="F19" s="34">
        <f t="shared" si="1"/>
        <v>8600</v>
      </c>
      <c r="G19" s="35" t="s">
        <v>0</v>
      </c>
      <c r="H19" s="26"/>
    </row>
    <row r="20" spans="1:8" s="148" customFormat="1" x14ac:dyDescent="0.25">
      <c r="A20" s="26"/>
      <c r="B20" s="29" t="s">
        <v>201</v>
      </c>
      <c r="C20" s="30" t="s">
        <v>184</v>
      </c>
      <c r="D20" s="31" t="s">
        <v>193</v>
      </c>
      <c r="E20" s="32">
        <v>91338</v>
      </c>
      <c r="F20" s="34">
        <f t="shared" si="1"/>
        <v>9133.7999999999993</v>
      </c>
      <c r="G20" s="35" t="s">
        <v>0</v>
      </c>
      <c r="H20" s="26"/>
    </row>
    <row r="21" spans="1:8" s="148" customFormat="1" x14ac:dyDescent="0.25">
      <c r="A21" s="26"/>
      <c r="B21" s="29" t="s">
        <v>202</v>
      </c>
      <c r="C21" s="30" t="s">
        <v>184</v>
      </c>
      <c r="D21" s="31" t="s">
        <v>198</v>
      </c>
      <c r="E21" s="32">
        <v>110000</v>
      </c>
      <c r="F21" s="34">
        <f t="shared" si="1"/>
        <v>7333.333333333333</v>
      </c>
      <c r="G21" s="35" t="s">
        <v>0</v>
      </c>
      <c r="H21" s="26"/>
    </row>
    <row r="22" spans="1:8" s="148" customFormat="1" x14ac:dyDescent="0.25">
      <c r="A22" s="26"/>
      <c r="B22" s="29" t="s">
        <v>206</v>
      </c>
      <c r="C22" s="30" t="s">
        <v>184</v>
      </c>
      <c r="D22" s="31" t="s">
        <v>193</v>
      </c>
      <c r="E22" s="32">
        <v>5890</v>
      </c>
      <c r="F22" s="34">
        <f t="shared" si="1"/>
        <v>589</v>
      </c>
      <c r="G22" s="35" t="s">
        <v>0</v>
      </c>
      <c r="H22" s="26"/>
    </row>
    <row r="23" spans="1:8" s="148" customFormat="1" x14ac:dyDescent="0.25">
      <c r="A23" s="26"/>
      <c r="B23" s="29" t="s">
        <v>203</v>
      </c>
      <c r="C23" s="30" t="s">
        <v>184</v>
      </c>
      <c r="D23" s="31" t="s">
        <v>185</v>
      </c>
      <c r="E23" s="32">
        <v>537000</v>
      </c>
      <c r="F23" s="34">
        <f t="shared" si="1"/>
        <v>7160</v>
      </c>
      <c r="G23" s="35" t="s">
        <v>0</v>
      </c>
      <c r="H23" s="26"/>
    </row>
    <row r="24" spans="1:8" s="148" customFormat="1" x14ac:dyDescent="0.25">
      <c r="A24" s="26"/>
      <c r="B24" s="23" t="s">
        <v>71</v>
      </c>
      <c r="C24" s="158"/>
      <c r="D24" s="158"/>
      <c r="E24" s="158"/>
      <c r="F24" s="36">
        <f>SUM(F8:F23)</f>
        <v>586173.46500000008</v>
      </c>
      <c r="G24" s="37" t="s">
        <v>0</v>
      </c>
      <c r="H24" s="26"/>
    </row>
    <row r="25" spans="1:8" s="148" customFormat="1" x14ac:dyDescent="0.25">
      <c r="A25" s="26"/>
      <c r="B25" s="107" t="s">
        <v>132</v>
      </c>
      <c r="C25" s="159"/>
      <c r="D25" s="159"/>
      <c r="E25" s="159"/>
      <c r="F25" s="66">
        <v>931518.45333333325</v>
      </c>
      <c r="G25" s="37" t="s">
        <v>0</v>
      </c>
      <c r="H25" s="26"/>
    </row>
    <row r="26" spans="1:8" s="148" customFormat="1" x14ac:dyDescent="0.25">
      <c r="A26" s="26"/>
      <c r="B26" s="39" t="s">
        <v>68</v>
      </c>
      <c r="C26" s="160"/>
      <c r="D26" s="160"/>
      <c r="E26" s="161"/>
      <c r="F26" s="38">
        <f>F24+F25</f>
        <v>1517691.9183333335</v>
      </c>
      <c r="G26" s="38" t="s">
        <v>0</v>
      </c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t="14.45" hidden="1" customHeight="1" x14ac:dyDescent="0.25"/>
    <row r="34" s="148" customFormat="1" ht="14.4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Ringsted Vand AS</v>
      </c>
      <c r="B1" s="162"/>
      <c r="C1" s="162"/>
      <c r="D1" s="162"/>
      <c r="E1" s="162"/>
    </row>
    <row r="2" spans="1:5" x14ac:dyDescent="0.25">
      <c r="A2" s="1" t="str">
        <f>'1. Forside'!A2</f>
        <v>V154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460500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344666.66666666669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investeringer'!F24</f>
        <v>586173.46500000008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367180.26333333348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6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Ringsted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207</v>
      </c>
      <c r="C8" s="30">
        <v>2015</v>
      </c>
      <c r="D8" s="31">
        <v>10</v>
      </c>
      <c r="E8" s="32">
        <v>2000000</v>
      </c>
      <c r="F8" s="45">
        <f>E8/D8</f>
        <v>200000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75</v>
      </c>
      <c r="E9" s="32">
        <v>500000</v>
      </c>
      <c r="F9" s="45">
        <f t="shared" ref="F9:F26" si="0">E9/D9</f>
        <v>6666.666666666667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75</v>
      </c>
      <c r="E10" s="32">
        <v>250000</v>
      </c>
      <c r="F10" s="45">
        <f t="shared" si="0"/>
        <v>3333.3333333333335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>
        <v>2015</v>
      </c>
      <c r="D11" s="31">
        <v>25</v>
      </c>
      <c r="E11" s="32">
        <v>2000000</v>
      </c>
      <c r="F11" s="45">
        <f t="shared" si="0"/>
        <v>80000</v>
      </c>
      <c r="G11" s="35" t="s">
        <v>0</v>
      </c>
      <c r="H11" s="26"/>
    </row>
    <row r="12" spans="1:8" s="148" customFormat="1" x14ac:dyDescent="0.25">
      <c r="A12" s="26"/>
      <c r="B12" s="29" t="s">
        <v>208</v>
      </c>
      <c r="C12" s="30">
        <v>2015</v>
      </c>
      <c r="D12" s="31">
        <v>30</v>
      </c>
      <c r="E12" s="32">
        <v>300000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2015</v>
      </c>
      <c r="D13" s="31">
        <v>75</v>
      </c>
      <c r="E13" s="32">
        <v>800000</v>
      </c>
      <c r="F13" s="45">
        <f t="shared" si="0"/>
        <v>10666.666666666666</v>
      </c>
      <c r="G13" s="35" t="s">
        <v>0</v>
      </c>
      <c r="H13" s="26"/>
    </row>
    <row r="14" spans="1:8" s="148" customFormat="1" x14ac:dyDescent="0.25">
      <c r="A14" s="26"/>
      <c r="B14" s="29" t="s">
        <v>199</v>
      </c>
      <c r="C14" s="30">
        <v>2015</v>
      </c>
      <c r="D14" s="31">
        <v>75</v>
      </c>
      <c r="E14" s="32">
        <v>600000</v>
      </c>
      <c r="F14" s="45">
        <f t="shared" si="0"/>
        <v>8000</v>
      </c>
      <c r="G14" s="35" t="s">
        <v>0</v>
      </c>
      <c r="H14" s="26"/>
    </row>
    <row r="15" spans="1:8" s="148" customFormat="1" x14ac:dyDescent="0.25">
      <c r="A15" s="26"/>
      <c r="B15" s="29" t="s">
        <v>183</v>
      </c>
      <c r="C15" s="30">
        <v>2015</v>
      </c>
      <c r="D15" s="31">
        <v>75</v>
      </c>
      <c r="E15" s="32">
        <v>800000</v>
      </c>
      <c r="F15" s="45">
        <f t="shared" si="0"/>
        <v>10666.666666666666</v>
      </c>
      <c r="G15" s="35" t="s">
        <v>0</v>
      </c>
      <c r="H15" s="26"/>
    </row>
    <row r="16" spans="1:8" s="148" customFormat="1" x14ac:dyDescent="0.25">
      <c r="A16" s="26"/>
      <c r="B16" s="29" t="s">
        <v>209</v>
      </c>
      <c r="C16" s="30">
        <v>2015</v>
      </c>
      <c r="D16" s="31">
        <v>75</v>
      </c>
      <c r="E16" s="32">
        <v>500000</v>
      </c>
      <c r="F16" s="45">
        <f t="shared" si="0"/>
        <v>6666.666666666667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>
        <v>2015</v>
      </c>
      <c r="D17" s="31">
        <v>75</v>
      </c>
      <c r="E17" s="32">
        <v>550000</v>
      </c>
      <c r="F17" s="45">
        <f t="shared" si="0"/>
        <v>7333.333333333333</v>
      </c>
      <c r="G17" s="35" t="s">
        <v>0</v>
      </c>
      <c r="H17" s="26"/>
    </row>
    <row r="18" spans="1:8" s="148" customFormat="1" x14ac:dyDescent="0.25">
      <c r="A18" s="26"/>
      <c r="B18" s="29" t="s">
        <v>207</v>
      </c>
      <c r="C18" s="30">
        <v>2016</v>
      </c>
      <c r="D18" s="31">
        <v>10</v>
      </c>
      <c r="E18" s="32">
        <v>2100000</v>
      </c>
      <c r="F18" s="45">
        <f t="shared" si="0"/>
        <v>210000</v>
      </c>
      <c r="G18" s="35" t="s">
        <v>0</v>
      </c>
      <c r="H18" s="26"/>
    </row>
    <row r="19" spans="1:8" s="148" customFormat="1" x14ac:dyDescent="0.25">
      <c r="A19" s="26"/>
      <c r="B19" s="29" t="s">
        <v>187</v>
      </c>
      <c r="C19" s="30">
        <v>2016</v>
      </c>
      <c r="D19" s="31">
        <v>75</v>
      </c>
      <c r="E19" s="32">
        <v>500000</v>
      </c>
      <c r="F19" s="45">
        <f t="shared" si="0"/>
        <v>6666.666666666667</v>
      </c>
      <c r="G19" s="35" t="s">
        <v>0</v>
      </c>
      <c r="H19" s="26"/>
    </row>
    <row r="20" spans="1:8" s="148" customFormat="1" x14ac:dyDescent="0.25">
      <c r="A20" s="26"/>
      <c r="B20" s="29" t="s">
        <v>210</v>
      </c>
      <c r="C20" s="30">
        <v>2016</v>
      </c>
      <c r="D20" s="31">
        <v>75</v>
      </c>
      <c r="E20" s="32">
        <v>300000</v>
      </c>
      <c r="F20" s="45">
        <f t="shared" si="0"/>
        <v>4000</v>
      </c>
      <c r="G20" s="35" t="s">
        <v>0</v>
      </c>
      <c r="H20" s="26"/>
    </row>
    <row r="21" spans="1:8" s="148" customFormat="1" x14ac:dyDescent="0.25">
      <c r="A21" s="26"/>
      <c r="B21" s="29" t="s">
        <v>203</v>
      </c>
      <c r="C21" s="30">
        <v>2016</v>
      </c>
      <c r="D21" s="31">
        <v>75</v>
      </c>
      <c r="E21" s="32">
        <v>900000</v>
      </c>
      <c r="F21" s="45">
        <f t="shared" si="0"/>
        <v>12000</v>
      </c>
      <c r="G21" s="35" t="s">
        <v>0</v>
      </c>
      <c r="H21" s="26"/>
    </row>
    <row r="22" spans="1:8" s="148" customFormat="1" x14ac:dyDescent="0.25">
      <c r="A22" s="26"/>
      <c r="B22" s="29" t="s">
        <v>190</v>
      </c>
      <c r="C22" s="30">
        <v>2016</v>
      </c>
      <c r="D22" s="31">
        <v>25</v>
      </c>
      <c r="E22" s="32">
        <v>1000000</v>
      </c>
      <c r="F22" s="45">
        <f t="shared" si="0"/>
        <v>40000</v>
      </c>
      <c r="G22" s="35" t="s">
        <v>0</v>
      </c>
      <c r="H22" s="26"/>
    </row>
    <row r="23" spans="1:8" s="148" customFormat="1" x14ac:dyDescent="0.25">
      <c r="A23" s="26"/>
      <c r="B23" s="29" t="s">
        <v>183</v>
      </c>
      <c r="C23" s="30">
        <v>2016</v>
      </c>
      <c r="D23" s="31">
        <v>75</v>
      </c>
      <c r="E23" s="32">
        <v>750000</v>
      </c>
      <c r="F23" s="45">
        <f t="shared" si="0"/>
        <v>10000</v>
      </c>
      <c r="G23" s="35" t="s">
        <v>0</v>
      </c>
      <c r="H23" s="26"/>
    </row>
    <row r="24" spans="1:8" s="148" customFormat="1" x14ac:dyDescent="0.25">
      <c r="A24" s="26"/>
      <c r="B24" s="29" t="s">
        <v>183</v>
      </c>
      <c r="C24" s="30">
        <v>2016</v>
      </c>
      <c r="D24" s="31">
        <v>75</v>
      </c>
      <c r="E24" s="32">
        <v>800000</v>
      </c>
      <c r="F24" s="45">
        <f t="shared" si="0"/>
        <v>10666.666666666666</v>
      </c>
      <c r="G24" s="35" t="s">
        <v>0</v>
      </c>
      <c r="H24" s="26"/>
    </row>
    <row r="25" spans="1:8" s="148" customFormat="1" x14ac:dyDescent="0.25">
      <c r="A25" s="26"/>
      <c r="B25" s="29" t="s">
        <v>183</v>
      </c>
      <c r="C25" s="30">
        <v>2016</v>
      </c>
      <c r="D25" s="31">
        <v>75</v>
      </c>
      <c r="E25" s="32">
        <v>650000</v>
      </c>
      <c r="F25" s="45">
        <f t="shared" si="0"/>
        <v>8666.6666666666661</v>
      </c>
      <c r="G25" s="35" t="s">
        <v>0</v>
      </c>
      <c r="H25" s="26"/>
    </row>
    <row r="26" spans="1:8" s="148" customFormat="1" x14ac:dyDescent="0.25">
      <c r="A26" s="26"/>
      <c r="B26" s="29" t="s">
        <v>183</v>
      </c>
      <c r="C26" s="30">
        <v>2016</v>
      </c>
      <c r="D26" s="31">
        <v>75</v>
      </c>
      <c r="E26" s="32">
        <v>500000</v>
      </c>
      <c r="F26" s="45">
        <f t="shared" si="0"/>
        <v>6666.666666666667</v>
      </c>
      <c r="G26" s="35" t="s">
        <v>0</v>
      </c>
      <c r="H26" s="26"/>
    </row>
    <row r="27" spans="1:8" s="148" customFormat="1" x14ac:dyDescent="0.25">
      <c r="A27" s="26"/>
      <c r="B27" s="109" t="s">
        <v>72</v>
      </c>
      <c r="C27" s="165"/>
      <c r="D27" s="166"/>
      <c r="E27" s="167"/>
      <c r="F27" s="46">
        <f>SUMIF(C8:C26,"2015",F8:F26)</f>
        <v>343333.33333333337</v>
      </c>
      <c r="G27" s="47" t="s">
        <v>0</v>
      </c>
      <c r="H27" s="26"/>
    </row>
    <row r="28" spans="1:8" s="148" customFormat="1" x14ac:dyDescent="0.25">
      <c r="A28" s="26"/>
      <c r="B28" s="107" t="s">
        <v>130</v>
      </c>
      <c r="C28" s="168"/>
      <c r="D28" s="169"/>
      <c r="E28" s="170"/>
      <c r="F28" s="46">
        <f>SUMIF(C8:C26,"2016",F8:F26)</f>
        <v>308666.66666666669</v>
      </c>
      <c r="G28" s="47" t="s">
        <v>0</v>
      </c>
      <c r="H28" s="26"/>
    </row>
    <row r="29" spans="1:8" s="148" customFormat="1" x14ac:dyDescent="0.25">
      <c r="A29" s="26"/>
      <c r="B29" s="50" t="s">
        <v>36</v>
      </c>
      <c r="C29" s="171"/>
      <c r="D29" s="172"/>
      <c r="E29" s="172"/>
      <c r="F29" s="48">
        <f>F27+F28</f>
        <v>652000</v>
      </c>
      <c r="G29" s="49" t="s">
        <v>0</v>
      </c>
      <c r="H29" s="26"/>
    </row>
    <row r="30" spans="1:8" s="148" customFormat="1" x14ac:dyDescent="0.25">
      <c r="A30" s="26"/>
      <c r="B30" s="26"/>
      <c r="C30" s="164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164"/>
      <c r="D31" s="26"/>
      <c r="E31" s="26"/>
      <c r="F31" s="26"/>
      <c r="G31" s="26"/>
      <c r="H31" s="26"/>
    </row>
    <row r="32" spans="1:8" s="148" customFormat="1" x14ac:dyDescent="0.25">
      <c r="A32" s="26"/>
      <c r="B32" s="26"/>
      <c r="C32" s="164"/>
      <c r="D32" s="26"/>
      <c r="E32" s="26"/>
      <c r="F32" s="173"/>
      <c r="G32" s="173"/>
      <c r="H32" s="26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t="12" hidden="1" customHeight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Ringsted Vand AS</v>
      </c>
      <c r="B1" s="56"/>
      <c r="C1" s="56"/>
      <c r="D1" s="176"/>
      <c r="E1" s="56"/>
    </row>
    <row r="2" spans="1:5" x14ac:dyDescent="0.25">
      <c r="A2" s="220" t="str">
        <f>'1. Forside'!A2</f>
        <v>V154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211</v>
      </c>
      <c r="C8" s="51">
        <v>90000</v>
      </c>
      <c r="D8" s="181" t="s">
        <v>0</v>
      </c>
      <c r="E8" s="56"/>
    </row>
    <row r="9" spans="1:5" x14ac:dyDescent="0.25">
      <c r="A9" s="56"/>
      <c r="B9" s="206" t="s">
        <v>213</v>
      </c>
      <c r="C9" s="51">
        <v>2000</v>
      </c>
      <c r="D9" s="181" t="s">
        <v>0</v>
      </c>
      <c r="E9" s="56"/>
    </row>
    <row r="10" spans="1:5" x14ac:dyDescent="0.25">
      <c r="A10" s="56"/>
      <c r="B10" s="206" t="s">
        <v>212</v>
      </c>
      <c r="C10" s="51">
        <v>115000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240000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217</v>
      </c>
      <c r="C14" s="178"/>
      <c r="D14" s="179"/>
      <c r="E14" s="56"/>
    </row>
    <row r="15" spans="1:5" x14ac:dyDescent="0.25">
      <c r="A15" s="56"/>
      <c r="B15" s="53" t="s">
        <v>218</v>
      </c>
      <c r="C15" s="180">
        <v>12625000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12625000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150000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27500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177500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12835869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11265200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1570669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2015-06-08T08:11:45Z</cp:lastPrinted>
  <dcterms:created xsi:type="dcterms:W3CDTF">2014-01-17T08:54:17Z</dcterms:created>
  <dcterms:modified xsi:type="dcterms:W3CDTF">2015-10-01T11:27:53Z</dcterms:modified>
</cp:coreProperties>
</file>