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410" yWindow="750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3" i="6"/>
  <c r="E12" i="6"/>
  <c r="E11" i="6"/>
  <c r="E10" i="6"/>
  <c r="E9" i="6"/>
  <c r="E15" i="5"/>
  <c r="E13" i="5"/>
  <c r="E12" i="5"/>
  <c r="E11" i="5"/>
  <c r="E10" i="5"/>
  <c r="E9" i="5"/>
  <c r="E15" i="4"/>
  <c r="E13" i="4"/>
  <c r="E12" i="4"/>
  <c r="E11" i="4"/>
  <c r="E10" i="4"/>
  <c r="E9" i="4"/>
  <c r="E12" i="2"/>
  <c r="G11" i="9"/>
  <c r="G10" i="9"/>
  <c r="G36" i="13"/>
  <c r="F12" i="11" l="1"/>
  <c r="F13" i="11"/>
  <c r="F14" i="11"/>
  <c r="F15" i="11"/>
  <c r="E35" i="13" l="1"/>
  <c r="G35" i="13" s="1"/>
  <c r="E27" i="13"/>
  <c r="E19" i="13"/>
  <c r="E15" i="13"/>
  <c r="G11" i="12"/>
  <c r="E16" i="2" s="1"/>
  <c r="G29" i="12"/>
  <c r="E19" i="2" s="1"/>
  <c r="G23" i="12"/>
  <c r="E18" i="2" s="1"/>
  <c r="G17" i="12"/>
  <c r="E17" i="2" s="1"/>
  <c r="F20" i="11"/>
  <c r="G35" i="12" s="1"/>
  <c r="F11" i="11"/>
  <c r="F16" i="11"/>
  <c r="F17" i="11"/>
  <c r="F18" i="11"/>
  <c r="F19" i="11"/>
  <c r="F10" i="11"/>
  <c r="E14" i="2"/>
  <c r="G14" i="2" s="1"/>
  <c r="G12" i="7"/>
  <c r="G15" i="6"/>
  <c r="G13" i="6"/>
  <c r="G16" i="6" s="1"/>
  <c r="G13" i="5"/>
  <c r="G15" i="5"/>
  <c r="G15" i="4"/>
  <c r="G13" i="4"/>
  <c r="E23" i="2"/>
  <c r="G23" i="2" s="1"/>
  <c r="E10" i="2"/>
  <c r="G16" i="5" l="1"/>
  <c r="G16" i="4"/>
  <c r="E28" i="13"/>
  <c r="G28" i="13" s="1"/>
  <c r="G36" i="12"/>
  <c r="E20" i="2" s="1"/>
  <c r="E21" i="2" s="1"/>
  <c r="G21" i="2" s="1"/>
  <c r="G9" i="9"/>
  <c r="E11" i="2" s="1"/>
  <c r="E9" i="2"/>
  <c r="G12" i="2" l="1"/>
  <c r="G24" i="2" s="1"/>
</calcChain>
</file>

<file path=xl/sharedStrings.xml><?xml version="1.0" encoding="utf-8"?>
<sst xmlns="http://schemas.openxmlformats.org/spreadsheetml/2006/main" count="271" uniqueCount="130">
  <si>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</si>
  <si>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</si>
  <si>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</si>
  <si>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</si>
  <si>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</si>
  <si>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</si>
  <si>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</si>
  <si>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</si>
  <si>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</si>
  <si>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</si>
  <si>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</si>
  <si>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</si>
  <si>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</si>
  <si>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</si>
  <si>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</si>
  <si>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</si>
  <si>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</si>
  <si>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</si>
  <si>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</si>
  <si>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</si>
  <si>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</si>
  <si>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</si>
  <si>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</si>
  <si>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</si>
  <si>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</si>
  <si>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</si>
  <si>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</si>
  <si>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</si>
  <si>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</si>
  <si>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</si>
  <si>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</si>
  <si>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</si>
  <si>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</si>
  <si>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</si>
  <si>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</si>
  <si>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</si>
  <si>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</si>
  <si>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</si>
  <si>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</si>
  <si>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</si>
  <si>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</si>
  <si>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</si>
  <si>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</si>
  <si>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</si>
  <si>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</si>
  <si>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</si>
  <si>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</si>
  <si>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</si>
  <si>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</si>
  <si>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</si>
  <si>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</si>
  <si>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</si>
  <si>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</si>
  <si>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</si>
  <si>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</si>
  <si>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</si>
  <si>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</si>
  <si>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</si>
  <si>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</si>
  <si>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</si>
  <si>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</si>
  <si>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</si>
  <si>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</si>
  <si>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</si>
  <si>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</si>
  <si>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</si>
  <si>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</si>
  <si>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</si>
  <si>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</si>
  <si>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</si>
  <si>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</si>
  <si>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</si>
  <si>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</si>
  <si>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</si>
  <si>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</si>
  <si>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</si>
  <si>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</si>
  <si>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</si>
  <si>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</si>
  <si>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</si>
  <si>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</si>
  <si>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</si>
  <si>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</si>
  <si>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</si>
  <si>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</si>
  <si>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</si>
  <si>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</si>
  <si>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</si>
  <si>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</si>
  <si>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</si>
  <si>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</si>
  <si>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</si>
  <si>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</si>
  <si>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</si>
  <si>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</si>
  <si>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</si>
  <si>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</si>
  <si>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</si>
  <si>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</si>
  <si>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</si>
  <si>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</si>
  <si>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</si>
  <si>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</si>
  <si>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</si>
  <si>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</si>
  <si>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</si>
  <si>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</si>
  <si>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</si>
  <si>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</si>
  <si>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</si>
  <si>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</si>
  <si>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</si>
  <si>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</si>
  <si>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</si>
  <si>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</si>
  <si>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Pumpestationer i brønde (&lt; 6,25 m2), SRO</t>
  </si>
  <si>
    <t>GIS</t>
  </si>
  <si>
    <t>Pumpeinstallation Miljøklasse A (300-600 l/s) - Mek/EL</t>
  </si>
  <si>
    <t>Stik</t>
  </si>
  <si>
    <t>Strømpeforing Ø 200 mm &lt; Ledningsnet ≤ Ø 500 mm</t>
  </si>
  <si>
    <t>Jordbassin Klasse B</t>
  </si>
  <si>
    <t>Jordbassin Klasse A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</si>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</sst>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4" t="s">
        <v>11</v>
      </c>
      <c r="E6" s="44"/>
      <c r="F6" s="44"/>
      <c r="G6" s="44"/>
      <c r="H6" s="4"/>
      <c r="I6" s="1"/>
    </row>
    <row r="7" spans="1:9" ht="15" customHeight="1" x14ac:dyDescent="0.25">
      <c r="A7" s="1"/>
      <c r="B7" s="1"/>
      <c r="C7" s="4"/>
      <c r="D7" s="44"/>
      <c r="E7" s="44"/>
      <c r="F7" s="44"/>
      <c r="G7" s="44"/>
      <c r="H7" s="4"/>
      <c r="I7" s="1"/>
    </row>
    <row r="8" spans="1:9" ht="15.75" x14ac:dyDescent="0.25">
      <c r="A8" s="1"/>
      <c r="B8" s="1"/>
      <c r="C8" s="5"/>
      <c r="D8" s="52" t="s">
        <v>114</v>
      </c>
      <c r="E8" s="52"/>
      <c r="F8" s="52"/>
      <c r="G8" s="52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1" t="s">
        <v>12</v>
      </c>
      <c r="E11" s="51"/>
      <c r="F11" s="51"/>
      <c r="G11" s="5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5" t="s">
        <v>26</v>
      </c>
      <c r="E13" s="66"/>
      <c r="F13" s="66"/>
      <c r="G13" s="67"/>
      <c r="H13" s="1"/>
      <c r="I13" s="1"/>
    </row>
    <row r="14" spans="1:9" x14ac:dyDescent="0.25">
      <c r="A14" s="1"/>
      <c r="B14" s="1"/>
      <c r="C14" s="3" t="s">
        <v>14</v>
      </c>
      <c r="D14" s="53" t="s">
        <v>23</v>
      </c>
      <c r="E14" s="54"/>
      <c r="F14" s="54"/>
      <c r="G14" s="55"/>
      <c r="H14" s="1"/>
      <c r="I14" s="1"/>
    </row>
    <row r="15" spans="1:9" x14ac:dyDescent="0.25">
      <c r="A15" s="1"/>
      <c r="B15" s="1"/>
      <c r="C15" s="3" t="s">
        <v>15</v>
      </c>
      <c r="D15" s="53" t="s">
        <v>24</v>
      </c>
      <c r="E15" s="54"/>
      <c r="F15" s="54"/>
      <c r="G15" s="55"/>
      <c r="H15" s="1"/>
      <c r="I15" s="1"/>
    </row>
    <row r="16" spans="1:9" x14ac:dyDescent="0.25">
      <c r="A16" s="1"/>
      <c r="B16" s="1"/>
      <c r="C16" s="3" t="s">
        <v>16</v>
      </c>
      <c r="D16" s="53" t="s">
        <v>25</v>
      </c>
      <c r="E16" s="54"/>
      <c r="F16" s="54"/>
      <c r="G16" s="55"/>
      <c r="H16" s="1"/>
      <c r="I16" s="1"/>
    </row>
    <row r="17" spans="1:9" x14ac:dyDescent="0.25">
      <c r="A17" s="1"/>
      <c r="B17" s="1"/>
      <c r="C17" s="3" t="s">
        <v>17</v>
      </c>
      <c r="D17" s="56" t="s">
        <v>27</v>
      </c>
      <c r="E17" s="57"/>
      <c r="F17" s="57"/>
      <c r="G17" s="58"/>
      <c r="H17" s="1"/>
      <c r="I17" s="1"/>
    </row>
    <row r="18" spans="1:9" x14ac:dyDescent="0.25">
      <c r="A18" s="1"/>
      <c r="B18" s="1"/>
      <c r="C18" s="3" t="s">
        <v>18</v>
      </c>
      <c r="D18" s="59" t="s">
        <v>28</v>
      </c>
      <c r="E18" s="60"/>
      <c r="F18" s="60"/>
      <c r="G18" s="61"/>
      <c r="H18" s="1"/>
      <c r="I18" s="1"/>
    </row>
    <row r="19" spans="1:9" x14ac:dyDescent="0.25">
      <c r="A19" s="1"/>
      <c r="B19" s="1"/>
      <c r="C19" s="3" t="s">
        <v>19</v>
      </c>
      <c r="D19" s="62" t="s">
        <v>32</v>
      </c>
      <c r="E19" s="63"/>
      <c r="F19" s="63"/>
      <c r="G19" s="64"/>
      <c r="H19" s="1"/>
      <c r="I19" s="1"/>
    </row>
    <row r="20" spans="1:9" x14ac:dyDescent="0.25">
      <c r="A20" s="1"/>
      <c r="B20" s="1"/>
      <c r="C20" s="3" t="s">
        <v>20</v>
      </c>
      <c r="D20" s="45" t="s">
        <v>6</v>
      </c>
      <c r="E20" s="46"/>
      <c r="F20" s="46"/>
      <c r="G20" s="47"/>
      <c r="H20" s="1"/>
      <c r="I20" s="1"/>
    </row>
    <row r="21" spans="1:9" x14ac:dyDescent="0.25">
      <c r="A21" s="1"/>
      <c r="B21" s="1"/>
      <c r="C21" s="3" t="s">
        <v>21</v>
      </c>
      <c r="D21" s="45" t="s">
        <v>29</v>
      </c>
      <c r="E21" s="46"/>
      <c r="F21" s="46"/>
      <c r="G21" s="47"/>
      <c r="H21" s="1"/>
      <c r="I21" s="1"/>
    </row>
    <row r="22" spans="1:9" x14ac:dyDescent="0.25">
      <c r="A22" s="1"/>
      <c r="B22" s="1"/>
      <c r="C22" s="3" t="s">
        <v>22</v>
      </c>
      <c r="D22" s="48" t="s">
        <v>30</v>
      </c>
      <c r="E22" s="49"/>
      <c r="F22" s="49"/>
      <c r="G22" s="50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9" t="s">
        <v>127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0" t="s">
        <v>95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78" t="s">
        <v>82</v>
      </c>
      <c r="C9" s="79"/>
      <c r="D9" s="79"/>
      <c r="E9" s="79"/>
      <c r="F9" s="80"/>
      <c r="G9" s="36">
        <v>5147294</v>
      </c>
      <c r="H9" s="10" t="s">
        <v>4</v>
      </c>
      <c r="I9" s="1"/>
    </row>
    <row r="10" spans="1:9" x14ac:dyDescent="0.25">
      <c r="A10" s="1"/>
      <c r="B10" s="78" t="s">
        <v>83</v>
      </c>
      <c r="C10" s="79"/>
      <c r="D10" s="79"/>
      <c r="E10" s="79"/>
      <c r="F10" s="80"/>
      <c r="G10" s="36">
        <v>5114674</v>
      </c>
      <c r="H10" s="10" t="s">
        <v>4</v>
      </c>
      <c r="I10" s="1"/>
    </row>
    <row r="11" spans="1:9" x14ac:dyDescent="0.25">
      <c r="A11" s="1"/>
      <c r="B11" s="68" t="s">
        <v>84</v>
      </c>
      <c r="C11" s="69"/>
      <c r="D11" s="69"/>
      <c r="E11" s="69"/>
      <c r="F11" s="70"/>
      <c r="G11" s="34">
        <f>G9-G10</f>
        <v>32620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0" t="s">
        <v>85</v>
      </c>
      <c r="C14" s="91"/>
      <c r="D14" s="91"/>
      <c r="E14" s="91"/>
      <c r="F14" s="91"/>
      <c r="G14" s="91"/>
      <c r="H14" s="92"/>
      <c r="I14" s="1"/>
    </row>
    <row r="15" spans="1:9" x14ac:dyDescent="0.25">
      <c r="A15" s="1"/>
      <c r="B15" s="78" t="s">
        <v>86</v>
      </c>
      <c r="C15" s="79"/>
      <c r="D15" s="79"/>
      <c r="E15" s="79"/>
      <c r="F15" s="80"/>
      <c r="G15" s="36">
        <v>111687</v>
      </c>
      <c r="H15" s="10" t="s">
        <v>4</v>
      </c>
      <c r="I15" s="1"/>
    </row>
    <row r="16" spans="1:9" x14ac:dyDescent="0.25">
      <c r="A16" s="1"/>
      <c r="B16" s="78" t="s">
        <v>87</v>
      </c>
      <c r="C16" s="79"/>
      <c r="D16" s="79"/>
      <c r="E16" s="79"/>
      <c r="F16" s="80"/>
      <c r="G16" s="36">
        <v>125000</v>
      </c>
      <c r="H16" s="10" t="s">
        <v>4</v>
      </c>
      <c r="I16" s="1"/>
    </row>
    <row r="17" spans="1:9" x14ac:dyDescent="0.25">
      <c r="A17" s="1"/>
      <c r="B17" s="68" t="s">
        <v>88</v>
      </c>
      <c r="C17" s="69"/>
      <c r="D17" s="69"/>
      <c r="E17" s="69"/>
      <c r="F17" s="70"/>
      <c r="G17" s="34">
        <f>G15-G16</f>
        <v>-13313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0" t="s">
        <v>96</v>
      </c>
      <c r="C20" s="91"/>
      <c r="D20" s="91"/>
      <c r="E20" s="91"/>
      <c r="F20" s="91"/>
      <c r="G20" s="91"/>
      <c r="H20" s="92"/>
      <c r="I20" s="1"/>
    </row>
    <row r="21" spans="1:9" x14ac:dyDescent="0.25">
      <c r="A21" s="1"/>
      <c r="B21" s="78" t="s">
        <v>97</v>
      </c>
      <c r="C21" s="79"/>
      <c r="D21" s="79"/>
      <c r="E21" s="79"/>
      <c r="F21" s="80"/>
      <c r="G21" s="36">
        <v>184422</v>
      </c>
      <c r="H21" s="10" t="s">
        <v>4</v>
      </c>
      <c r="I21" s="1"/>
    </row>
    <row r="22" spans="1:9" x14ac:dyDescent="0.25">
      <c r="A22" s="1"/>
      <c r="B22" s="78" t="s">
        <v>99</v>
      </c>
      <c r="C22" s="79"/>
      <c r="D22" s="79"/>
      <c r="E22" s="79"/>
      <c r="F22" s="80"/>
      <c r="G22" s="36">
        <v>400000</v>
      </c>
      <c r="H22" s="10" t="s">
        <v>4</v>
      </c>
      <c r="I22" s="1"/>
    </row>
    <row r="23" spans="1:9" x14ac:dyDescent="0.25">
      <c r="A23" s="1"/>
      <c r="B23" s="68" t="s">
        <v>98</v>
      </c>
      <c r="C23" s="69"/>
      <c r="D23" s="69"/>
      <c r="E23" s="69"/>
      <c r="F23" s="70"/>
      <c r="G23" s="34">
        <f>G21-G22</f>
        <v>-215578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ht="30" customHeight="1" x14ac:dyDescent="0.25">
      <c r="A26" s="1"/>
      <c r="B26" s="90" t="s">
        <v>89</v>
      </c>
      <c r="C26" s="91"/>
      <c r="D26" s="91"/>
      <c r="E26" s="91"/>
      <c r="F26" s="91"/>
      <c r="G26" s="91"/>
      <c r="H26" s="92"/>
      <c r="I26" s="1"/>
    </row>
    <row r="27" spans="1:9" ht="29.25" customHeight="1" x14ac:dyDescent="0.25">
      <c r="A27" s="1"/>
      <c r="B27" s="71" t="s">
        <v>100</v>
      </c>
      <c r="C27" s="72"/>
      <c r="D27" s="72"/>
      <c r="E27" s="72"/>
      <c r="F27" s="73"/>
      <c r="G27" s="36">
        <v>0</v>
      </c>
      <c r="H27" s="10" t="s">
        <v>4</v>
      </c>
      <c r="I27" s="1"/>
    </row>
    <row r="28" spans="1:9" x14ac:dyDescent="0.25">
      <c r="A28" s="1"/>
      <c r="B28" s="78" t="s">
        <v>101</v>
      </c>
      <c r="C28" s="79"/>
      <c r="D28" s="79"/>
      <c r="E28" s="79"/>
      <c r="F28" s="80"/>
      <c r="G28" s="36">
        <v>0</v>
      </c>
      <c r="H28" s="10" t="s">
        <v>4</v>
      </c>
      <c r="I28" s="1"/>
    </row>
    <row r="29" spans="1:9" ht="30" customHeight="1" x14ac:dyDescent="0.25">
      <c r="A29" s="1"/>
      <c r="B29" s="90" t="s">
        <v>102</v>
      </c>
      <c r="C29" s="91"/>
      <c r="D29" s="91"/>
      <c r="E29" s="91"/>
      <c r="F29" s="92"/>
      <c r="G29" s="34">
        <f>G27-G28</f>
        <v>0</v>
      </c>
      <c r="H29" s="18" t="s">
        <v>4</v>
      </c>
      <c r="I29" s="1"/>
    </row>
    <row r="30" spans="1:9" x14ac:dyDescent="0.25">
      <c r="A30" s="1"/>
      <c r="B30" s="21"/>
      <c r="C30" s="21"/>
      <c r="D30" s="21"/>
      <c r="E30" s="21"/>
      <c r="F30" s="21"/>
      <c r="G30" s="21"/>
      <c r="H30" s="21"/>
      <c r="I30" s="1"/>
    </row>
    <row r="31" spans="1:9" x14ac:dyDescent="0.25">
      <c r="A31" s="1"/>
      <c r="B31" s="21"/>
      <c r="C31" s="21"/>
      <c r="D31" s="21"/>
      <c r="E31" s="21"/>
      <c r="F31" s="21"/>
      <c r="G31" s="21"/>
      <c r="H31" s="21"/>
      <c r="I31" s="1"/>
    </row>
    <row r="32" spans="1:9" x14ac:dyDescent="0.25">
      <c r="A32" s="1"/>
      <c r="B32" s="90" t="s">
        <v>90</v>
      </c>
      <c r="C32" s="91"/>
      <c r="D32" s="91"/>
      <c r="E32" s="91"/>
      <c r="F32" s="91"/>
      <c r="G32" s="91"/>
      <c r="H32" s="92"/>
      <c r="I32" s="1"/>
    </row>
    <row r="33" spans="1:9" x14ac:dyDescent="0.25">
      <c r="A33" s="1"/>
      <c r="B33" s="78" t="s">
        <v>91</v>
      </c>
      <c r="C33" s="79"/>
      <c r="D33" s="79"/>
      <c r="E33" s="79"/>
      <c r="F33" s="80"/>
      <c r="G33" s="36">
        <v>506269</v>
      </c>
      <c r="H33" s="10" t="s">
        <v>4</v>
      </c>
      <c r="I33" s="1"/>
    </row>
    <row r="34" spans="1:9" x14ac:dyDescent="0.25">
      <c r="A34" s="1"/>
      <c r="B34" s="78" t="s">
        <v>92</v>
      </c>
      <c r="C34" s="79"/>
      <c r="D34" s="79"/>
      <c r="E34" s="79"/>
      <c r="F34" s="80"/>
      <c r="G34" s="36">
        <v>111020</v>
      </c>
      <c r="H34" s="10" t="s">
        <v>4</v>
      </c>
      <c r="I34" s="1"/>
    </row>
    <row r="35" spans="1:9" x14ac:dyDescent="0.25">
      <c r="A35" s="1"/>
      <c r="B35" s="78" t="s">
        <v>93</v>
      </c>
      <c r="C35" s="79"/>
      <c r="D35" s="79"/>
      <c r="E35" s="79"/>
      <c r="F35" s="80"/>
      <c r="G35" s="20">
        <f>'Fane 6. Gen. inv. i 2015'!F20</f>
        <v>427147.74</v>
      </c>
      <c r="H35" s="10" t="s">
        <v>4</v>
      </c>
      <c r="I35" s="1"/>
    </row>
    <row r="36" spans="1:9" x14ac:dyDescent="0.25">
      <c r="A36" s="1"/>
      <c r="B36" s="68" t="s">
        <v>90</v>
      </c>
      <c r="C36" s="69"/>
      <c r="D36" s="69"/>
      <c r="E36" s="69"/>
      <c r="F36" s="70"/>
      <c r="G36" s="34">
        <f>G35-G33+G35-G34</f>
        <v>237006.47999999998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9" t="s">
        <v>128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50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82" t="s">
        <v>52</v>
      </c>
      <c r="C9" s="83"/>
      <c r="D9" s="83"/>
      <c r="E9" s="83"/>
      <c r="F9" s="84"/>
      <c r="G9" s="37">
        <v>17520563</v>
      </c>
      <c r="H9" s="16" t="s">
        <v>4</v>
      </c>
      <c r="I9" s="1"/>
    </row>
    <row r="10" spans="1:9" x14ac:dyDescent="0.25">
      <c r="A10" s="1"/>
      <c r="B10" s="68" t="s">
        <v>53</v>
      </c>
      <c r="C10" s="69"/>
      <c r="D10" s="69"/>
      <c r="E10" s="69"/>
      <c r="F10" s="69"/>
      <c r="G10" s="69"/>
      <c r="H10" s="70"/>
      <c r="I10" s="1"/>
    </row>
    <row r="11" spans="1:9" x14ac:dyDescent="0.25">
      <c r="A11" s="1"/>
      <c r="B11" s="78" t="s">
        <v>54</v>
      </c>
      <c r="C11" s="79"/>
      <c r="D11" s="80"/>
      <c r="E11" s="36">
        <v>9973612</v>
      </c>
      <c r="F11" s="10" t="s">
        <v>4</v>
      </c>
      <c r="G11" s="19"/>
      <c r="H11" s="25"/>
      <c r="I11" s="1"/>
    </row>
    <row r="12" spans="1:9" x14ac:dyDescent="0.25">
      <c r="A12" s="1"/>
      <c r="B12" s="78" t="s">
        <v>55</v>
      </c>
      <c r="C12" s="79"/>
      <c r="D12" s="80"/>
      <c r="E12" s="36">
        <v>1473853</v>
      </c>
      <c r="F12" s="10" t="s">
        <v>4</v>
      </c>
      <c r="G12" s="13"/>
      <c r="H12" s="26"/>
      <c r="I12" s="1"/>
    </row>
    <row r="13" spans="1:9" x14ac:dyDescent="0.25">
      <c r="A13" s="1"/>
      <c r="B13" s="78" t="s">
        <v>56</v>
      </c>
      <c r="C13" s="79"/>
      <c r="D13" s="80"/>
      <c r="E13" s="36">
        <v>-69389</v>
      </c>
      <c r="F13" s="10" t="s">
        <v>4</v>
      </c>
      <c r="G13" s="13"/>
      <c r="H13" s="26"/>
      <c r="I13" s="1"/>
    </row>
    <row r="14" spans="1:9" x14ac:dyDescent="0.25">
      <c r="A14" s="1"/>
      <c r="B14" s="78" t="s">
        <v>57</v>
      </c>
      <c r="C14" s="79"/>
      <c r="D14" s="80"/>
      <c r="E14" s="36">
        <v>874392</v>
      </c>
      <c r="F14" s="10" t="s">
        <v>4</v>
      </c>
      <c r="G14" s="13"/>
      <c r="H14" s="26"/>
      <c r="I14" s="1"/>
    </row>
    <row r="15" spans="1:9" x14ac:dyDescent="0.25">
      <c r="A15" s="1"/>
      <c r="B15" s="82" t="s">
        <v>58</v>
      </c>
      <c r="C15" s="83"/>
      <c r="D15" s="84"/>
      <c r="E15" s="33">
        <f>SUM(E11:E14)</f>
        <v>12252468</v>
      </c>
      <c r="F15" s="16" t="s">
        <v>4</v>
      </c>
      <c r="G15" s="13"/>
      <c r="H15" s="26"/>
      <c r="I15" s="1"/>
    </row>
    <row r="16" spans="1:9" x14ac:dyDescent="0.25">
      <c r="A16" s="1"/>
      <c r="B16" s="78" t="s">
        <v>59</v>
      </c>
      <c r="C16" s="79"/>
      <c r="D16" s="80"/>
      <c r="E16" s="36">
        <v>19257</v>
      </c>
      <c r="F16" s="10" t="s">
        <v>4</v>
      </c>
      <c r="G16" s="13"/>
      <c r="H16" s="26"/>
      <c r="I16" s="1"/>
    </row>
    <row r="17" spans="1:9" x14ac:dyDescent="0.25">
      <c r="A17" s="1"/>
      <c r="B17" s="78" t="s">
        <v>60</v>
      </c>
      <c r="C17" s="79"/>
      <c r="D17" s="80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8" t="s">
        <v>61</v>
      </c>
      <c r="C18" s="79"/>
      <c r="D18" s="80"/>
      <c r="E18" s="36">
        <v>983280</v>
      </c>
      <c r="F18" s="10" t="s">
        <v>4</v>
      </c>
      <c r="G18" s="13"/>
      <c r="H18" s="26"/>
      <c r="I18" s="1"/>
    </row>
    <row r="19" spans="1:9" x14ac:dyDescent="0.25">
      <c r="A19" s="1"/>
      <c r="B19" s="82" t="s">
        <v>62</v>
      </c>
      <c r="C19" s="83"/>
      <c r="D19" s="84"/>
      <c r="E19" s="33">
        <f>SUM(E16:E18)</f>
        <v>1002537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1" t="s">
        <v>63</v>
      </c>
      <c r="C20" s="72"/>
      <c r="D20" s="73"/>
      <c r="E20" s="36">
        <v>-3506075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1" t="s">
        <v>64</v>
      </c>
      <c r="C21" s="72"/>
      <c r="D21" s="73"/>
      <c r="E21" s="36">
        <v>-9053281</v>
      </c>
      <c r="F21" s="10" t="s">
        <v>4</v>
      </c>
      <c r="G21" s="13"/>
      <c r="H21" s="26"/>
      <c r="I21" s="1"/>
    </row>
    <row r="22" spans="1:9" x14ac:dyDescent="0.25">
      <c r="A22" s="1"/>
      <c r="B22" s="78" t="s">
        <v>65</v>
      </c>
      <c r="C22" s="79"/>
      <c r="D22" s="80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8" t="s">
        <v>66</v>
      </c>
      <c r="C23" s="79"/>
      <c r="D23" s="80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1" t="s">
        <v>67</v>
      </c>
      <c r="C24" s="72"/>
      <c r="D24" s="73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1" t="s">
        <v>68</v>
      </c>
      <c r="C25" s="72"/>
      <c r="D25" s="73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1" t="s">
        <v>69</v>
      </c>
      <c r="C26" s="72"/>
      <c r="D26" s="73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2" t="s">
        <v>70</v>
      </c>
      <c r="C27" s="83"/>
      <c r="D27" s="84"/>
      <c r="E27" s="33">
        <f>SUM(E20:E26)</f>
        <v>-12559356</v>
      </c>
      <c r="F27" s="16" t="s">
        <v>4</v>
      </c>
      <c r="G27" s="14"/>
      <c r="H27" s="27"/>
      <c r="I27" s="1"/>
    </row>
    <row r="28" spans="1:9" x14ac:dyDescent="0.25">
      <c r="A28" s="1"/>
      <c r="B28" s="82" t="s">
        <v>71</v>
      </c>
      <c r="C28" s="83"/>
      <c r="D28" s="84"/>
      <c r="E28" s="33">
        <f>E15+E19+E27</f>
        <v>695649</v>
      </c>
      <c r="F28" s="16" t="s">
        <v>4</v>
      </c>
      <c r="G28" s="31">
        <f>IF(E28&lt;0,0,-E28)</f>
        <v>-695649</v>
      </c>
      <c r="H28" s="16" t="s">
        <v>4</v>
      </c>
      <c r="I28" s="1"/>
    </row>
    <row r="29" spans="1:9" x14ac:dyDescent="0.25">
      <c r="A29" s="1"/>
      <c r="B29" s="68" t="s">
        <v>72</v>
      </c>
      <c r="C29" s="69"/>
      <c r="D29" s="69"/>
      <c r="E29" s="69"/>
      <c r="F29" s="69"/>
      <c r="G29" s="69"/>
      <c r="H29" s="70"/>
      <c r="I29" s="1"/>
    </row>
    <row r="30" spans="1:9" x14ac:dyDescent="0.25">
      <c r="A30" s="1"/>
      <c r="B30" s="82" t="s">
        <v>72</v>
      </c>
      <c r="C30" s="83"/>
      <c r="D30" s="84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3" t="s">
        <v>122</v>
      </c>
      <c r="C31" s="69"/>
      <c r="D31" s="69"/>
      <c r="E31" s="69"/>
      <c r="F31" s="69"/>
      <c r="G31" s="69"/>
      <c r="H31" s="70"/>
      <c r="I31" s="1"/>
    </row>
    <row r="32" spans="1:9" ht="30" customHeight="1" x14ac:dyDescent="0.25">
      <c r="A32" s="1"/>
      <c r="B32" s="71" t="s">
        <v>123</v>
      </c>
      <c r="C32" s="72"/>
      <c r="D32" s="73"/>
      <c r="E32" s="36">
        <v>14998141</v>
      </c>
      <c r="F32" s="10" t="s">
        <v>4</v>
      </c>
      <c r="G32" s="19"/>
      <c r="H32" s="25"/>
      <c r="I32" s="1"/>
    </row>
    <row r="33" spans="1:9" x14ac:dyDescent="0.25">
      <c r="A33" s="1"/>
      <c r="B33" s="78" t="s">
        <v>73</v>
      </c>
      <c r="C33" s="79"/>
      <c r="D33" s="80"/>
      <c r="E33" s="36">
        <v>133626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1" t="s">
        <v>74</v>
      </c>
      <c r="C34" s="72"/>
      <c r="D34" s="73"/>
      <c r="E34" s="36">
        <v>1080744</v>
      </c>
      <c r="F34" s="10" t="s">
        <v>4</v>
      </c>
      <c r="G34" s="14"/>
      <c r="H34" s="27"/>
      <c r="I34" s="1"/>
    </row>
    <row r="35" spans="1:9" x14ac:dyDescent="0.25">
      <c r="A35" s="1"/>
      <c r="B35" s="82" t="s">
        <v>75</v>
      </c>
      <c r="C35" s="83"/>
      <c r="D35" s="84"/>
      <c r="E35" s="33">
        <f>SUM(E32:E34)</f>
        <v>16212511</v>
      </c>
      <c r="F35" s="16" t="s">
        <v>4</v>
      </c>
      <c r="G35" s="33">
        <f>-E35</f>
        <v>-16212511</v>
      </c>
      <c r="H35" s="16" t="s">
        <v>4</v>
      </c>
      <c r="I35" s="1"/>
    </row>
    <row r="36" spans="1:9" x14ac:dyDescent="0.25">
      <c r="A36" s="1"/>
      <c r="B36" s="68" t="s">
        <v>51</v>
      </c>
      <c r="C36" s="69"/>
      <c r="D36" s="69"/>
      <c r="E36" s="69"/>
      <c r="F36" s="70"/>
      <c r="G36" s="34">
        <f>$G$9+$G$28+$G$30+$G$35</f>
        <v>612403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129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112</v>
      </c>
      <c r="C8" s="69"/>
      <c r="D8" s="69"/>
      <c r="E8" s="69"/>
      <c r="F8" s="69"/>
      <c r="G8" s="69"/>
      <c r="H8" s="70"/>
      <c r="I8" s="1"/>
    </row>
    <row r="9" spans="1:9" ht="30" customHeight="1" x14ac:dyDescent="0.25">
      <c r="A9" s="1"/>
      <c r="B9" s="71" t="s">
        <v>31</v>
      </c>
      <c r="C9" s="72"/>
      <c r="D9" s="73"/>
      <c r="E9" s="32">
        <f>'Fane 3. Grundlag'!G12</f>
        <v>24374755.804081988</v>
      </c>
      <c r="F9" s="7" t="s">
        <v>4</v>
      </c>
      <c r="G9" s="8"/>
      <c r="H9" s="9"/>
      <c r="I9" s="1"/>
    </row>
    <row r="10" spans="1:9" x14ac:dyDescent="0.25">
      <c r="A10" s="1"/>
      <c r="B10" s="81" t="s">
        <v>103</v>
      </c>
      <c r="C10" s="79"/>
      <c r="D10" s="80"/>
      <c r="E10" s="20">
        <f>'Fane 3. Grundlag'!G11</f>
        <v>5957790.682178814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28</v>
      </c>
      <c r="C11" s="79"/>
      <c r="D11" s="80"/>
      <c r="E11" s="20">
        <f>'Fane 4. Generelt eff.krav'!G11</f>
        <v>313088.40707235393</v>
      </c>
      <c r="F11" s="7" t="s">
        <v>4</v>
      </c>
      <c r="G11" s="14"/>
      <c r="H11" s="15"/>
      <c r="I11" s="1"/>
    </row>
    <row r="12" spans="1:9" x14ac:dyDescent="0.25">
      <c r="A12" s="1"/>
      <c r="B12" s="82" t="s">
        <v>44</v>
      </c>
      <c r="C12" s="83"/>
      <c r="D12" s="84"/>
      <c r="E12" s="33">
        <f>$E$9-$E$11</f>
        <v>24061667.397009633</v>
      </c>
      <c r="F12" s="17" t="s">
        <v>4</v>
      </c>
      <c r="G12" s="33">
        <f>E12</f>
        <v>24061667.397009633</v>
      </c>
      <c r="H12" s="17" t="s">
        <v>4</v>
      </c>
      <c r="I12" s="1"/>
    </row>
    <row r="13" spans="1:9" x14ac:dyDescent="0.25">
      <c r="A13" s="1"/>
      <c r="B13" s="68" t="s">
        <v>32</v>
      </c>
      <c r="C13" s="69"/>
      <c r="D13" s="69"/>
      <c r="E13" s="69"/>
      <c r="F13" s="69"/>
      <c r="G13" s="69"/>
      <c r="H13" s="70"/>
      <c r="I13" s="1"/>
    </row>
    <row r="14" spans="1:9" x14ac:dyDescent="0.25">
      <c r="A14" s="1"/>
      <c r="B14" s="74" t="s">
        <v>111</v>
      </c>
      <c r="C14" s="75"/>
      <c r="D14" s="76"/>
      <c r="E14" s="33">
        <f>'Fane 5. Hist. over el. underdæk'!G13</f>
        <v>0</v>
      </c>
      <c r="F14" s="17" t="s">
        <v>4</v>
      </c>
      <c r="G14" s="33">
        <f>E14</f>
        <v>0</v>
      </c>
      <c r="H14" s="17" t="s">
        <v>4</v>
      </c>
      <c r="I14" s="1"/>
    </row>
    <row r="15" spans="1:9" x14ac:dyDescent="0.25">
      <c r="A15" s="1"/>
      <c r="B15" s="68" t="s">
        <v>29</v>
      </c>
      <c r="C15" s="69"/>
      <c r="D15" s="69"/>
      <c r="E15" s="69"/>
      <c r="F15" s="69"/>
      <c r="G15" s="69"/>
      <c r="H15" s="70"/>
      <c r="I15" s="1"/>
    </row>
    <row r="16" spans="1:9" x14ac:dyDescent="0.25">
      <c r="A16" s="1"/>
      <c r="B16" s="71" t="s">
        <v>35</v>
      </c>
      <c r="C16" s="72"/>
      <c r="D16" s="73"/>
      <c r="E16" s="20">
        <f>'Fane 7. Korrektion af PL2015'!G11</f>
        <v>32620</v>
      </c>
      <c r="F16" s="7" t="s">
        <v>4</v>
      </c>
      <c r="G16" s="19"/>
      <c r="H16" s="9"/>
      <c r="I16" s="1"/>
    </row>
    <row r="17" spans="1:9" x14ac:dyDescent="0.25">
      <c r="A17" s="1"/>
      <c r="B17" s="71" t="s">
        <v>36</v>
      </c>
      <c r="C17" s="72"/>
      <c r="D17" s="73"/>
      <c r="E17" s="20">
        <f>'Fane 7. Korrektion af PL2015'!G17</f>
        <v>-13313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1" t="s">
        <v>104</v>
      </c>
      <c r="C18" s="72"/>
      <c r="D18" s="73"/>
      <c r="E18" s="20">
        <f>'Fane 7. Korrektion af PL2015'!G23</f>
        <v>-215578</v>
      </c>
      <c r="F18" s="7" t="s">
        <v>4</v>
      </c>
      <c r="G18" s="11"/>
      <c r="H18" s="12"/>
      <c r="I18" s="1"/>
    </row>
    <row r="19" spans="1:9" ht="30" customHeight="1" x14ac:dyDescent="0.25">
      <c r="A19" s="1"/>
      <c r="B19" s="71" t="s">
        <v>37</v>
      </c>
      <c r="C19" s="72"/>
      <c r="D19" s="73"/>
      <c r="E19" s="20">
        <f>'Fane 7. Korrektion af PL2015'!G29</f>
        <v>0</v>
      </c>
      <c r="F19" s="7" t="s">
        <v>4</v>
      </c>
      <c r="G19" s="13"/>
      <c r="H19" s="12"/>
      <c r="I19" s="1"/>
    </row>
    <row r="20" spans="1:9" ht="28.5" customHeight="1" x14ac:dyDescent="0.25">
      <c r="A20" s="1"/>
      <c r="B20" s="71" t="s">
        <v>38</v>
      </c>
      <c r="C20" s="72"/>
      <c r="D20" s="73"/>
      <c r="E20" s="20">
        <f>'Fane 7. Korrektion af PL2015'!G36</f>
        <v>237006.47999999998</v>
      </c>
      <c r="F20" s="7" t="s">
        <v>4</v>
      </c>
      <c r="G20" s="14"/>
      <c r="H20" s="15"/>
      <c r="I20" s="1"/>
    </row>
    <row r="21" spans="1:9" x14ac:dyDescent="0.25">
      <c r="A21" s="1"/>
      <c r="B21" s="74" t="s">
        <v>39</v>
      </c>
      <c r="C21" s="75"/>
      <c r="D21" s="76"/>
      <c r="E21" s="33">
        <f>SUM(E16:E20)</f>
        <v>40735.479999999981</v>
      </c>
      <c r="F21" s="17" t="s">
        <v>4</v>
      </c>
      <c r="G21" s="33">
        <f>E21</f>
        <v>40735.479999999981</v>
      </c>
      <c r="H21" s="17" t="s">
        <v>4</v>
      </c>
      <c r="I21" s="1"/>
    </row>
    <row r="22" spans="1:9" x14ac:dyDescent="0.25">
      <c r="A22" s="1"/>
      <c r="B22" s="68" t="s">
        <v>33</v>
      </c>
      <c r="C22" s="69"/>
      <c r="D22" s="69"/>
      <c r="E22" s="69"/>
      <c r="F22" s="69"/>
      <c r="G22" s="69"/>
      <c r="H22" s="70"/>
      <c r="I22" s="1"/>
    </row>
    <row r="23" spans="1:9" x14ac:dyDescent="0.25">
      <c r="A23" s="1"/>
      <c r="B23" s="74" t="s">
        <v>34</v>
      </c>
      <c r="C23" s="75"/>
      <c r="D23" s="76"/>
      <c r="E23" s="33">
        <f>'Fane 8. Kontrol af PL2015'!G36</f>
        <v>612403</v>
      </c>
      <c r="F23" s="17" t="s">
        <v>4</v>
      </c>
      <c r="G23" s="33">
        <f>E23</f>
        <v>612403</v>
      </c>
      <c r="H23" s="17" t="s">
        <v>4</v>
      </c>
      <c r="I23" s="1"/>
    </row>
    <row r="24" spans="1:9" x14ac:dyDescent="0.25">
      <c r="A24" s="1"/>
      <c r="B24" s="68" t="s">
        <v>40</v>
      </c>
      <c r="C24" s="69"/>
      <c r="D24" s="69"/>
      <c r="E24" s="69"/>
      <c r="F24" s="70"/>
      <c r="G24" s="34">
        <f>G12+G14+G21+G23</f>
        <v>24714805.877009634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3:H4"/>
    <mergeCell ref="B9:D9"/>
    <mergeCell ref="B23:D23"/>
    <mergeCell ref="B11:D11"/>
    <mergeCell ref="B10:D10"/>
    <mergeCell ref="B12:D12"/>
    <mergeCell ref="B14:D14"/>
    <mergeCell ref="B17:D17"/>
    <mergeCell ref="B19:D19"/>
    <mergeCell ref="B20:D20"/>
    <mergeCell ref="B22:H22"/>
    <mergeCell ref="B15:H15"/>
    <mergeCell ref="B13:H13"/>
    <mergeCell ref="B8:H8"/>
    <mergeCell ref="B16:D16"/>
    <mergeCell ref="B21:D21"/>
    <mergeCell ref="B18:D18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10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112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1" t="s">
        <v>41</v>
      </c>
      <c r="C9" s="72"/>
      <c r="D9" s="73"/>
      <c r="E9" s="35">
        <f>'Fane 2.1. Økonomisk ramme 2017'!$E$9-'Fane 2.1. Økonomisk ramme 2017'!$E$11</f>
        <v>24061667.397009633</v>
      </c>
      <c r="F9" s="7" t="s">
        <v>4</v>
      </c>
      <c r="G9" s="8"/>
      <c r="H9" s="9"/>
      <c r="I9" s="1"/>
    </row>
    <row r="10" spans="1:9" x14ac:dyDescent="0.25">
      <c r="A10" s="1"/>
      <c r="B10" s="81" t="s">
        <v>103</v>
      </c>
      <c r="C10" s="79"/>
      <c r="D10" s="80"/>
      <c r="E10" s="36">
        <f>'Fane 2.1. Økonomisk ramme 2017'!$E$10</f>
        <v>5957790.682178814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42</v>
      </c>
      <c r="C11" s="79"/>
      <c r="D11" s="80"/>
      <c r="E11" s="36">
        <f>$E$9*0.0127</f>
        <v>305583.17594202235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311674.53113485593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44</v>
      </c>
      <c r="C13" s="83"/>
      <c r="D13" s="84"/>
      <c r="E13" s="33">
        <f>$E$9+$E$11-$E$12</f>
        <v>24055576.041816801</v>
      </c>
      <c r="F13" s="17" t="s">
        <v>4</v>
      </c>
      <c r="G13" s="33">
        <f>E13</f>
        <v>24055576.041816801</v>
      </c>
      <c r="H13" s="17" t="s">
        <v>4</v>
      </c>
      <c r="I13" s="1"/>
    </row>
    <row r="14" spans="1:9" x14ac:dyDescent="0.25">
      <c r="A14" s="1"/>
      <c r="B14" s="68" t="s">
        <v>32</v>
      </c>
      <c r="C14" s="69"/>
      <c r="D14" s="69"/>
      <c r="E14" s="69"/>
      <c r="F14" s="69"/>
      <c r="G14" s="69"/>
      <c r="H14" s="70"/>
      <c r="I14" s="1"/>
    </row>
    <row r="15" spans="1:9" ht="15" customHeight="1" x14ac:dyDescent="0.25">
      <c r="A15" s="1"/>
      <c r="B15" s="74" t="s">
        <v>111</v>
      </c>
      <c r="C15" s="75"/>
      <c r="D15" s="76"/>
      <c r="E15" s="37">
        <f>IF('Fane 5. Hist. over el. underdæk'!$G$12&gt;1,'Fane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68" t="s">
        <v>43</v>
      </c>
      <c r="C16" s="69"/>
      <c r="D16" s="69"/>
      <c r="E16" s="69"/>
      <c r="F16" s="70"/>
      <c r="G16" s="34">
        <f>G13+G15</f>
        <v>24055576.041816801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9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112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1" t="s">
        <v>45</v>
      </c>
      <c r="C9" s="72"/>
      <c r="D9" s="73"/>
      <c r="E9" s="35">
        <f>'Fane 2.2. Økonomisk ramme 2018'!$E$9*1.0127-'Fane 2.2. Økonomisk ramme 2018'!$E$12</f>
        <v>24055576.041816801</v>
      </c>
      <c r="F9" s="7" t="s">
        <v>4</v>
      </c>
      <c r="G9" s="8"/>
      <c r="H9" s="9"/>
      <c r="I9" s="1"/>
    </row>
    <row r="10" spans="1:9" x14ac:dyDescent="0.25">
      <c r="A10" s="1"/>
      <c r="B10" s="81" t="s">
        <v>103</v>
      </c>
      <c r="C10" s="79"/>
      <c r="D10" s="80"/>
      <c r="E10" s="36">
        <f>'Fane 2.2. Økonomisk ramme 2018'!$E$10*1.0127</f>
        <v>6033454.6238424843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42</v>
      </c>
      <c r="C11" s="79"/>
      <c r="D11" s="80"/>
      <c r="E11" s="36">
        <f>$E$9*0.0127</f>
        <v>305505.81573107338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310267.04011970403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44</v>
      </c>
      <c r="C13" s="83"/>
      <c r="D13" s="84"/>
      <c r="E13" s="33">
        <f>$E$9+$E$11-$E$12</f>
        <v>24050814.817428172</v>
      </c>
      <c r="F13" s="17" t="s">
        <v>4</v>
      </c>
      <c r="G13" s="33">
        <f>E13</f>
        <v>24050814.817428172</v>
      </c>
      <c r="H13" s="17" t="s">
        <v>4</v>
      </c>
      <c r="I13" s="1"/>
    </row>
    <row r="14" spans="1:9" x14ac:dyDescent="0.25">
      <c r="A14" s="1"/>
      <c r="B14" s="68" t="s">
        <v>32</v>
      </c>
      <c r="C14" s="69"/>
      <c r="D14" s="69"/>
      <c r="E14" s="69"/>
      <c r="F14" s="69"/>
      <c r="G14" s="69"/>
      <c r="H14" s="70"/>
      <c r="I14" s="1"/>
    </row>
    <row r="15" spans="1:9" ht="15" customHeight="1" x14ac:dyDescent="0.25">
      <c r="A15" s="1"/>
      <c r="B15" s="74" t="s">
        <v>111</v>
      </c>
      <c r="C15" s="75"/>
      <c r="D15" s="76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68" t="s">
        <v>46</v>
      </c>
      <c r="C16" s="69"/>
      <c r="D16" s="69"/>
      <c r="E16" s="69"/>
      <c r="F16" s="70"/>
      <c r="G16" s="34">
        <f>G13+G15</f>
        <v>24050814.817428172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8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112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1" t="s">
        <v>47</v>
      </c>
      <c r="C9" s="72"/>
      <c r="D9" s="73"/>
      <c r="E9" s="35">
        <f>'Fane 2.3. Økonomisk ramme 2019'!$E$9*1.0127-'Fane 2.3. Økonomisk ramme 2019'!$E$12</f>
        <v>24050814.817428168</v>
      </c>
      <c r="F9" s="7" t="s">
        <v>4</v>
      </c>
      <c r="G9" s="8"/>
      <c r="H9" s="9"/>
      <c r="I9" s="1"/>
    </row>
    <row r="10" spans="1:9" x14ac:dyDescent="0.25">
      <c r="A10" s="1"/>
      <c r="B10" s="81" t="s">
        <v>103</v>
      </c>
      <c r="C10" s="79"/>
      <c r="D10" s="80"/>
      <c r="E10" s="36">
        <f>'Fane 2.3. Økonomisk ramme 2019'!$E$10*1.0127</f>
        <v>6110079.4975652834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42</v>
      </c>
      <c r="C11" s="79"/>
      <c r="D11" s="80"/>
      <c r="E11" s="36">
        <f>$E$9*0.0127</f>
        <v>305445.3481813377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308865.9051932274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44</v>
      </c>
      <c r="C13" s="83"/>
      <c r="D13" s="84"/>
      <c r="E13" s="33">
        <f>$E$9+$E$11-$E$12</f>
        <v>24047394.260416277</v>
      </c>
      <c r="F13" s="17" t="s">
        <v>4</v>
      </c>
      <c r="G13" s="33">
        <f>E13</f>
        <v>24047394.260416277</v>
      </c>
      <c r="H13" s="17" t="s">
        <v>4</v>
      </c>
      <c r="I13" s="1"/>
    </row>
    <row r="14" spans="1:9" x14ac:dyDescent="0.25">
      <c r="A14" s="1"/>
      <c r="B14" s="68" t="s">
        <v>32</v>
      </c>
      <c r="C14" s="69"/>
      <c r="D14" s="69"/>
      <c r="E14" s="69"/>
      <c r="F14" s="69"/>
      <c r="G14" s="69"/>
      <c r="H14" s="70"/>
      <c r="I14" s="1"/>
    </row>
    <row r="15" spans="1:9" ht="15" customHeight="1" x14ac:dyDescent="0.25">
      <c r="A15" s="1"/>
      <c r="B15" s="74" t="s">
        <v>111</v>
      </c>
      <c r="C15" s="75"/>
      <c r="D15" s="76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68" t="s">
        <v>48</v>
      </c>
      <c r="C16" s="69"/>
      <c r="D16" s="69"/>
      <c r="E16" s="69"/>
      <c r="F16" s="70"/>
      <c r="G16" s="34">
        <f>G13+G15</f>
        <v>24047394.260416277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7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49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8" t="s">
        <v>105</v>
      </c>
      <c r="C9" s="79"/>
      <c r="D9" s="79"/>
      <c r="E9" s="79"/>
      <c r="F9" s="80"/>
      <c r="G9" s="36">
        <v>4760461.2456389572</v>
      </c>
      <c r="H9" s="10" t="s">
        <v>4</v>
      </c>
      <c r="I9" s="1"/>
    </row>
    <row r="10" spans="1:9" x14ac:dyDescent="0.25">
      <c r="A10" s="1"/>
      <c r="B10" s="78" t="s">
        <v>106</v>
      </c>
      <c r="C10" s="79"/>
      <c r="D10" s="79"/>
      <c r="E10" s="79"/>
      <c r="F10" s="80"/>
      <c r="G10" s="36">
        <v>13656503.876264218</v>
      </c>
      <c r="H10" s="10" t="s">
        <v>4</v>
      </c>
      <c r="I10" s="1"/>
    </row>
    <row r="11" spans="1:9" x14ac:dyDescent="0.25">
      <c r="A11" s="1"/>
      <c r="B11" s="78" t="s">
        <v>107</v>
      </c>
      <c r="C11" s="79"/>
      <c r="D11" s="79"/>
      <c r="E11" s="79"/>
      <c r="F11" s="80"/>
      <c r="G11" s="36">
        <v>5957790.682178814</v>
      </c>
      <c r="H11" s="10" t="s">
        <v>4</v>
      </c>
      <c r="I11" s="1"/>
    </row>
    <row r="12" spans="1:9" x14ac:dyDescent="0.25">
      <c r="A12" s="1"/>
      <c r="B12" s="68" t="s">
        <v>49</v>
      </c>
      <c r="C12" s="69"/>
      <c r="D12" s="69"/>
      <c r="E12" s="69"/>
      <c r="F12" s="70"/>
      <c r="G12" s="34">
        <f>SUM(G9:G11)</f>
        <v>24374755.804081988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108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124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109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8" t="s">
        <v>113</v>
      </c>
      <c r="C9" s="79"/>
      <c r="D9" s="79"/>
      <c r="E9" s="79"/>
      <c r="F9" s="80"/>
      <c r="G9" s="20">
        <f>'Fane 3. Grundlag'!G12-'Fane 3. Grundlag'!G11</f>
        <v>18416965.121903174</v>
      </c>
      <c r="H9" s="10" t="s">
        <v>4</v>
      </c>
      <c r="I9" s="1"/>
    </row>
    <row r="10" spans="1:9" x14ac:dyDescent="0.25">
      <c r="A10" s="1"/>
      <c r="B10" s="78" t="s">
        <v>28</v>
      </c>
      <c r="C10" s="79"/>
      <c r="D10" s="79"/>
      <c r="E10" s="79"/>
      <c r="F10" s="80"/>
      <c r="G10" s="43">
        <f>1.7</f>
        <v>1.7</v>
      </c>
      <c r="H10" s="10" t="s">
        <v>76</v>
      </c>
      <c r="I10" s="1"/>
    </row>
    <row r="11" spans="1:9" x14ac:dyDescent="0.25">
      <c r="A11" s="1"/>
      <c r="B11" s="68" t="s">
        <v>28</v>
      </c>
      <c r="C11" s="69"/>
      <c r="D11" s="69"/>
      <c r="E11" s="69"/>
      <c r="F11" s="70"/>
      <c r="G11" s="34">
        <f>$G$9*$G$10/100</f>
        <v>313088.40707235393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125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110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8" t="s">
        <v>78</v>
      </c>
      <c r="C9" s="79"/>
      <c r="D9" s="79"/>
      <c r="E9" s="79"/>
      <c r="F9" s="80"/>
      <c r="G9" s="36">
        <v>-5057752</v>
      </c>
      <c r="H9" s="10" t="s">
        <v>4</v>
      </c>
      <c r="I9" s="1"/>
    </row>
    <row r="10" spans="1:9" x14ac:dyDescent="0.25">
      <c r="A10" s="1"/>
      <c r="B10" s="78" t="s">
        <v>79</v>
      </c>
      <c r="C10" s="79"/>
      <c r="D10" s="79"/>
      <c r="E10" s="79"/>
      <c r="F10" s="80"/>
      <c r="G10" s="36">
        <v>-5057752</v>
      </c>
      <c r="H10" s="10" t="s">
        <v>4</v>
      </c>
      <c r="I10" s="1"/>
    </row>
    <row r="11" spans="1:9" x14ac:dyDescent="0.25">
      <c r="A11" s="1"/>
      <c r="B11" s="85" t="s">
        <v>94</v>
      </c>
      <c r="C11" s="86"/>
      <c r="D11" s="86"/>
      <c r="E11" s="86"/>
      <c r="F11" s="87"/>
      <c r="G11" s="38">
        <v>0</v>
      </c>
      <c r="H11" s="23" t="s">
        <v>4</v>
      </c>
      <c r="I11" s="1"/>
    </row>
    <row r="12" spans="1:9" x14ac:dyDescent="0.25">
      <c r="A12" s="1"/>
      <c r="B12" s="78" t="s">
        <v>80</v>
      </c>
      <c r="C12" s="79"/>
      <c r="D12" s="79"/>
      <c r="E12" s="79"/>
      <c r="F12" s="80"/>
      <c r="G12" s="36">
        <v>0</v>
      </c>
      <c r="H12" s="10" t="s">
        <v>4</v>
      </c>
      <c r="I12" s="1"/>
    </row>
    <row r="13" spans="1:9" x14ac:dyDescent="0.25">
      <c r="A13" s="1"/>
      <c r="B13" s="68" t="s">
        <v>77</v>
      </c>
      <c r="C13" s="69"/>
      <c r="D13" s="69"/>
      <c r="E13" s="69"/>
      <c r="F13" s="70"/>
      <c r="G13" s="34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2"/>
  <sheetViews>
    <sheetView view="pageLayout" zoomScaleNormal="100" workbookViewId="0"/>
  </sheetViews>
  <sheetFormatPr defaultRowHeight="15" x14ac:dyDescent="0.25"/>
  <cols>
    <col min="1" max="1" width="5.140625" customWidth="1"/>
    <col min="2" max="2" width="37.4257812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7" t="s">
        <v>126</v>
      </c>
      <c r="C3" s="77"/>
      <c r="D3" s="77"/>
      <c r="E3" s="77"/>
      <c r="F3" s="77"/>
      <c r="G3" s="77"/>
      <c r="H3" s="1"/>
    </row>
    <row r="4" spans="1:8" ht="15" customHeight="1" x14ac:dyDescent="0.25">
      <c r="A4" s="1"/>
      <c r="B4" s="77"/>
      <c r="C4" s="77"/>
      <c r="D4" s="77"/>
      <c r="E4" s="77"/>
      <c r="F4" s="77"/>
      <c r="G4" s="7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8" t="s">
        <v>6</v>
      </c>
      <c r="C8" s="69"/>
      <c r="D8" s="69"/>
      <c r="E8" s="69"/>
      <c r="F8" s="69"/>
      <c r="G8" s="70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81</v>
      </c>
      <c r="F9" s="88" t="s">
        <v>3</v>
      </c>
      <c r="G9" s="88"/>
      <c r="H9" s="1"/>
    </row>
    <row r="10" spans="1:8" x14ac:dyDescent="0.25">
      <c r="A10" s="1"/>
      <c r="B10" s="41" t="s">
        <v>115</v>
      </c>
      <c r="C10" s="39">
        <v>2015</v>
      </c>
      <c r="D10" s="39">
        <v>10</v>
      </c>
      <c r="E10" s="36">
        <v>578901</v>
      </c>
      <c r="F10" s="20">
        <f>E10/D10</f>
        <v>57890.1</v>
      </c>
      <c r="G10" s="10" t="s">
        <v>4</v>
      </c>
      <c r="H10" s="1"/>
    </row>
    <row r="11" spans="1:8" x14ac:dyDescent="0.25">
      <c r="A11" s="1"/>
      <c r="B11" s="41" t="s">
        <v>116</v>
      </c>
      <c r="C11" s="39">
        <v>2015</v>
      </c>
      <c r="D11" s="39">
        <v>5</v>
      </c>
      <c r="E11" s="36">
        <v>522361</v>
      </c>
      <c r="F11" s="20">
        <f t="shared" ref="F11:F19" si="0">E11/D11</f>
        <v>104472.2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10</v>
      </c>
      <c r="E12" s="36">
        <v>40480</v>
      </c>
      <c r="F12" s="20">
        <f t="shared" si="0"/>
        <v>4048</v>
      </c>
      <c r="G12" s="10" t="s">
        <v>4</v>
      </c>
      <c r="H12" s="1"/>
    </row>
    <row r="13" spans="1:8" ht="26.25" x14ac:dyDescent="0.25">
      <c r="A13" s="1"/>
      <c r="B13" s="42" t="s">
        <v>117</v>
      </c>
      <c r="C13" s="39">
        <v>2015</v>
      </c>
      <c r="D13" s="39">
        <v>20</v>
      </c>
      <c r="E13" s="36">
        <v>340104</v>
      </c>
      <c r="F13" s="20">
        <f t="shared" si="0"/>
        <v>17005.2</v>
      </c>
      <c r="G13" s="10" t="s">
        <v>4</v>
      </c>
      <c r="H13" s="1"/>
    </row>
    <row r="14" spans="1:8" x14ac:dyDescent="0.25">
      <c r="A14" s="1"/>
      <c r="B14" s="41" t="s">
        <v>118</v>
      </c>
      <c r="C14" s="39">
        <v>2015</v>
      </c>
      <c r="D14" s="39">
        <v>75</v>
      </c>
      <c r="E14" s="36">
        <v>238743</v>
      </c>
      <c r="F14" s="20">
        <f t="shared" si="0"/>
        <v>3183.24</v>
      </c>
      <c r="G14" s="10" t="s">
        <v>4</v>
      </c>
      <c r="H14" s="1"/>
    </row>
    <row r="15" spans="1:8" x14ac:dyDescent="0.25">
      <c r="A15" s="1"/>
      <c r="B15" s="41" t="s">
        <v>119</v>
      </c>
      <c r="C15" s="39">
        <v>2015</v>
      </c>
      <c r="D15" s="39">
        <v>50</v>
      </c>
      <c r="E15" s="36">
        <v>753850</v>
      </c>
      <c r="F15" s="20">
        <f t="shared" si="0"/>
        <v>15077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50</v>
      </c>
      <c r="E16" s="36">
        <v>581805</v>
      </c>
      <c r="F16" s="20">
        <f t="shared" si="0"/>
        <v>11636.1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50</v>
      </c>
      <c r="E17" s="36">
        <v>1408293</v>
      </c>
      <c r="F17" s="20">
        <f t="shared" si="0"/>
        <v>28165.86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50</v>
      </c>
      <c r="E18" s="36">
        <v>7102425</v>
      </c>
      <c r="F18" s="20">
        <f t="shared" si="0"/>
        <v>142048.5</v>
      </c>
      <c r="G18" s="10" t="s">
        <v>4</v>
      </c>
      <c r="H18" s="1"/>
    </row>
    <row r="19" spans="1:8" x14ac:dyDescent="0.25">
      <c r="A19" s="1"/>
      <c r="B19" s="41" t="s">
        <v>121</v>
      </c>
      <c r="C19" s="39">
        <v>2015</v>
      </c>
      <c r="D19" s="39">
        <v>50</v>
      </c>
      <c r="E19" s="36">
        <v>2181077</v>
      </c>
      <c r="F19" s="20">
        <f t="shared" si="0"/>
        <v>43621.54</v>
      </c>
      <c r="G19" s="10" t="s">
        <v>4</v>
      </c>
      <c r="H19" s="1"/>
    </row>
    <row r="20" spans="1:8" x14ac:dyDescent="0.25">
      <c r="A20" s="1"/>
      <c r="B20" s="68" t="s">
        <v>5</v>
      </c>
      <c r="C20" s="69"/>
      <c r="D20" s="69"/>
      <c r="E20" s="70"/>
      <c r="F20" s="34">
        <f>SUM(F10:F19)</f>
        <v>427147.74</v>
      </c>
      <c r="G20" s="18" t="s">
        <v>4</v>
      </c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</sheetData>
  <sheetProtection password="C6BD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2016-11-09T08:42:32Z</dcterms:modified>
</cp:coreProperties>
</file>