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4860" windowHeight="105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C31" i="8" l="1"/>
  <c r="E31" i="19" l="1"/>
  <c r="C36" i="19" l="1"/>
  <c r="E36" i="19" s="1"/>
  <c r="F24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9" i="9"/>
  <c r="C15" i="8" s="1"/>
  <c r="E29" i="19"/>
  <c r="C12" i="8"/>
  <c r="C16" i="3"/>
  <c r="C22" i="8" s="1"/>
  <c r="E31" i="8"/>
  <c r="C9" i="11"/>
  <c r="C27" i="8" s="1"/>
  <c r="C9" i="16" l="1"/>
  <c r="C11" i="17"/>
  <c r="K10" i="17" s="1"/>
  <c r="C13" i="19"/>
  <c r="C27" i="19" s="1"/>
  <c r="E27" i="19" l="1"/>
  <c r="E37" i="19" s="1"/>
  <c r="C33" i="8" s="1"/>
  <c r="E33" i="8" s="1"/>
  <c r="E11" i="17"/>
  <c r="G11" i="17" s="1"/>
  <c r="I11" i="17" s="1"/>
  <c r="K11" i="17" s="1"/>
  <c r="F45" i="2" l="1"/>
  <c r="C9" i="12" l="1"/>
  <c r="C11" i="12" s="1"/>
  <c r="F8" i="2" l="1"/>
  <c r="F8" i="7"/>
  <c r="F23" i="7" s="1"/>
  <c r="F46" i="2" l="1"/>
  <c r="C9" i="10" s="1"/>
  <c r="C15" i="11" l="1"/>
  <c r="C28" i="8" s="1"/>
  <c r="C14" i="4"/>
  <c r="C26" i="8" s="1"/>
  <c r="C28" i="3"/>
  <c r="C24" i="8" s="1"/>
  <c r="F25" i="7"/>
  <c r="C18" i="8" s="1"/>
  <c r="C22" i="3"/>
  <c r="C23" i="8" s="1"/>
  <c r="C11" i="3"/>
  <c r="C21" i="8" s="1"/>
  <c r="C8" i="4"/>
  <c r="C25" i="8" s="1"/>
  <c r="C10" i="10"/>
  <c r="C17" i="8" s="1"/>
  <c r="F48" i="2"/>
  <c r="C16" i="8" s="1"/>
  <c r="C19" i="8" l="1"/>
  <c r="E19" i="8" s="1"/>
  <c r="C29" i="8"/>
  <c r="E29" i="8" s="1"/>
  <c r="A1" i="8"/>
  <c r="C13" i="15" l="1"/>
  <c r="C15" i="15" s="1"/>
  <c r="C11" i="8" s="1"/>
  <c r="C20" i="16"/>
  <c r="C9" i="8" s="1"/>
  <c r="C7" i="8"/>
  <c r="C8" i="15" l="1"/>
  <c r="C9" i="15" s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<sst xmlns="http://schemas.openxmlformats.org/spreadsheetml/2006/main" count="528" uniqueCount="234">
  <si>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</si>
  <si>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</si>
  <si>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</si>
  <si>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</si>
  <si>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</si>
  <si>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</si>
  <si>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</si>
  <si>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</si>
  <si>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</si>
  <si>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</si>
  <si>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</si>
  <si>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</si>
  <si>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</si>
  <si>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</si>
  <si>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</si>
  <si>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</si>
  <si>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</si>
  <si>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</si>
  <si>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</si>
  <si>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</si>
  <si>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</si>
  <si>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</si>
  <si>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</si>
  <si>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</si>
  <si>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</si>
  <si>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</si>
  <si>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</si>
  <si>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</si>
  <si>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</si>
  <si>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</si>
  <si>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</si>
  <si>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</si>
  <si>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</si>
  <si>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</si>
  <si>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</si>
  <si>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</si>
  <si>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</si>
  <si>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</si>
  <si>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</si>
  <si>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</si>
  <si>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</si>
  <si>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</si>
  <si>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</si>
  <si>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</si>
  <si>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</si>
  <si>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</si>
  <si>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</si>
  <si>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</si>
  <si>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</si>
  <si>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</si>
  <si>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</si>
  <si>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</si>
  <si>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</si>
  <si>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</si>
  <si>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</si>
  <si>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</si>
  <si>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</si>
  <si>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</si>
  <si>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</si>
  <si>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</si>
  <si>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</si>
  <si>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</si>
  <si>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</si>
  <si>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</si>
  <si>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</si>
  <si>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</si>
  <si>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</si>
  <si>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</si>
  <si>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</si>
  <si>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</si>
  <si>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</si>
  <si>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</si>
  <si>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</si>
  <si>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</si>
  <si>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</si>
  <si>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</si>
  <si>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</si>
  <si>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</si>
  <si>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</si>
  <si>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</si>
  <si>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</si>
  <si>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</si>
  <si>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</si>
  <si>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</si>
  <si>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</si>
  <si>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</si>
  <si>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</si>
  <si>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</si>
  <si>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</si>
  <si>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</si>
  <si>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</si>
  <si>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</si>
  <si>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</si>
  <si>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</si>
  <si>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</si>
  <si>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</si>
  <si>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</si>
  <si>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</si>
  <si>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</si>
  <si>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</si>
  <si>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</si>
  <si>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</si>
  <si>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</si>
  <si>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</si>
  <si>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</si>
  <si>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</si>
  <si>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</si>
  <si>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</si>
  <si>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</si>
  <si>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</si>
  <si>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</si>
  <si>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</si>
  <si>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</si>
  <si>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</si>
  <si>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</si>
  <si>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</si>
  <si>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</si>
  <si>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</si>
  <si>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</si>
  <si>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</si>
  <si>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</si>
  <si>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</si>
  <si>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</si>
  <si>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</si>
  <si>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</si>
  <si>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</si>
  <si>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</si>
  <si>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</si>
  <si>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</si>
  <si>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</si>
  <si>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</si>
  <si>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</si>
  <si>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</si>
  <si>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</si>
  <si>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</si>
  <si>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</si>
  <si>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</si>
  <si>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</si>
  <si>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</si>
  <si>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</si>
  <si>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</si>
  <si>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</si>
  <si>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</si>
  <si>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</si>
  <si>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</si>
  <si>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</si>
  <si>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</si>
  <si>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</si>
  <si>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</si>
  <si>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</si>
  <si>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</si>
  <si>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</si>
  <si>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</si>
  <si>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</si>
  <si>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</si>
  <si>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</si>
  <si>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</si>
  <si>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</si>
  <si>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</si>
  <si>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</si>
  <si>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</si>
  <si>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</si>
  <si>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</si>
  <si>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</si>
  <si>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</si>
  <si>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</si>
  <si>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</si>
  <si>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</si>
  <si>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</si>
  <si>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</si>
  <si>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</si>
  <si>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</si>
  <si>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</si>
  <si>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</si>
  <si>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</si>
  <si>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</si>
  <si>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</si>
  <si>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</si>
  <si>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</si>
  <si>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</si>
  <si>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Køretøjer, entreprenørmaskiner</t>
  </si>
  <si>
    <t>2014</t>
  </si>
  <si>
    <t>5</t>
  </si>
  <si>
    <t>Afregningsmålere, elektroniske ≤ Ø 110mm (Qn 10)</t>
  </si>
  <si>
    <t>10</t>
  </si>
  <si>
    <t>Bygning for trykforøgere</t>
  </si>
  <si>
    <t>75</t>
  </si>
  <si>
    <t>Pumpestation (inkl. evt. hydrofor)/trykforøger, Mek./EL</t>
  </si>
  <si>
    <t>25</t>
  </si>
  <si>
    <t>Ø 250 mm &lt; Ledningsnet ≤ Ø 500mm</t>
  </si>
  <si>
    <t>Ø110 mm &lt; Ledningsnet ≤ Ø 250 mm</t>
  </si>
  <si>
    <t>Ø 50mm &lt; Ledningsnet ≤ Ø110 mm</t>
  </si>
  <si>
    <t>Stik på ledningsnet, Konstruktioner</t>
  </si>
  <si>
    <t>Stik på ledningsnet, Mek./EL</t>
  </si>
  <si>
    <t>Ventiler på Ø 50mm &lt; Ledningsnet ≤ Ø110 mm</t>
  </si>
  <si>
    <t>Ventiler på Ø110 mm &lt; Ledningsnet ≤ Ø 250 mm</t>
  </si>
  <si>
    <t>Ventiler på Ø 250 mm &lt; Ledningsnet ≤ Ø 500mm</t>
  </si>
  <si>
    <t>SRO-brønd/kvarterbrønd/sektionsbrønd, Konstruktioner</t>
  </si>
  <si>
    <t>50</t>
  </si>
  <si>
    <t>SRO-brønd/kvarterbrønd/sektionsbrønd, Mek./EL</t>
  </si>
  <si>
    <t>15</t>
  </si>
  <si>
    <t>Boring (inkl. etablering, forerør, filter og prøvepumpning)</t>
  </si>
  <si>
    <t>30</t>
  </si>
  <si>
    <t>Råvandsstation komplet montering og boringshus/tørbrønd</t>
  </si>
  <si>
    <t>Instrumenter (flowmåler+tryk transducer+alarmer)</t>
  </si>
  <si>
    <t>Pumpe inkl. stigrør og forerørsforsejlinger mv.</t>
  </si>
  <si>
    <t xml:space="preserve">Erstatninger (OBS ingen øst-tillæg eller øvrige tillæg) </t>
  </si>
  <si>
    <t>Elanlæg</t>
  </si>
  <si>
    <t>20</t>
  </si>
  <si>
    <t>Beluftningsanlæg, rislebakke, Kontruktioner</t>
  </si>
  <si>
    <t>Beluftningsanlæg, rislebakke, Mek./EL</t>
  </si>
  <si>
    <t>Behandlingsanlæg, luddosering</t>
  </si>
  <si>
    <t>Filteranlæg, åbne filtre, enkelt filtrering, Kontruktioner</t>
  </si>
  <si>
    <t>Filteranlæg, åbne filtre, enkelt filtrering, Mek./EL</t>
  </si>
  <si>
    <t>Rentvandsbeholder  insitu støbt</t>
  </si>
  <si>
    <t>Udpumpningsanlæg, rentvandspumper på vandværk</t>
  </si>
  <si>
    <t>Udpumpningsanlæg, Freqvensomformer</t>
  </si>
  <si>
    <t>Skyllevand-/slamhåndteringsanlæg - lukkede betonbeholdere</t>
  </si>
  <si>
    <t>Skyllevandsbehandling, inkl. UV-filter mv., Mek./EL</t>
  </si>
  <si>
    <t>Elanlæg - vandværk</t>
  </si>
  <si>
    <t>SRO-anlæg, vandværk</t>
  </si>
  <si>
    <t>Etageareal vandbehandlingsbygning</t>
  </si>
  <si>
    <t>Sikring (terror, hærværk), Mek./EL</t>
  </si>
  <si>
    <t>Sikring, avanceret (hegne, porte og overvågningssystemer), Mek./EL</t>
  </si>
  <si>
    <t>Køretøjer, små lastvogne (&lt; 3.500 kg.)</t>
  </si>
  <si>
    <t>SRO anlæg</t>
  </si>
  <si>
    <t>Tjenestemandspensioner</t>
  </si>
  <si>
    <t>Ejendomsskatter</t>
  </si>
  <si>
    <t>Køb af ydelser og produkter, der er omfattet af prisloftreguleringen, hos et andet selskab</t>
  </si>
  <si>
    <t>Tillæg for afgift for ledningsført vand i 2016</t>
  </si>
  <si>
    <t>Afgift for ledningsført vand</t>
  </si>
  <si>
    <t>Silkeborg Vand as</t>
  </si>
  <si>
    <t>V162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</si>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</sst>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231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232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Silkeborg Vand as</v>
      </c>
      <c r="B1" s="56"/>
      <c r="C1" s="56"/>
      <c r="D1" s="56"/>
      <c r="E1" s="56"/>
    </row>
    <row r="2" spans="1:5" x14ac:dyDescent="0.25">
      <c r="A2" s="220" t="str">
        <f>'1. Forside'!A2</f>
        <v>V162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Silkeborg Vand as</v>
      </c>
      <c r="B1" s="26"/>
      <c r="C1" s="26"/>
      <c r="D1" s="26"/>
      <c r="E1" s="26"/>
    </row>
    <row r="2" spans="1:5" x14ac:dyDescent="0.25">
      <c r="A2" s="221" t="str">
        <f>'1. Forside'!A2</f>
        <v>V162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-58000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-100000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42000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Silkeborg Vand as</v>
      </c>
      <c r="B1" s="26"/>
      <c r="C1" s="26"/>
      <c r="D1" s="26"/>
      <c r="E1" s="26"/>
    </row>
    <row r="2" spans="1:5" x14ac:dyDescent="0.25">
      <c r="A2" s="221" t="str">
        <f>'1. Forside'!A2</f>
        <v>V162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/>
      <c r="D7" s="190" t="s">
        <v>0</v>
      </c>
      <c r="E7" s="26"/>
    </row>
    <row r="8" spans="1:5" x14ac:dyDescent="0.25">
      <c r="A8" s="26"/>
      <c r="B8" s="111" t="s">
        <v>157</v>
      </c>
      <c r="C8" s="51"/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/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Silkeborg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39497653.46175918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11317193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982673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-165647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1386933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13521152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1109000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1109000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6430501.4617591761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-20216000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-773000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-20989000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71653.461759176105</v>
      </c>
      <c r="D27" s="79" t="s">
        <v>0</v>
      </c>
      <c r="E27" s="10">
        <f>IF(C27&lt;0,0,-C27)</f>
        <v>-71653.461759176105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1185604</v>
      </c>
      <c r="D31" s="79" t="s">
        <v>0</v>
      </c>
      <c r="E31" s="10">
        <f>-C31</f>
        <v>-1185604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38190000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38190000</v>
      </c>
      <c r="D36" s="79" t="s">
        <v>0</v>
      </c>
      <c r="E36" s="10">
        <f>-C36</f>
        <v>-38190000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50396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Silkeborg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V162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4567604</v>
      </c>
      <c r="D7" s="222" t="s">
        <v>0</v>
      </c>
      <c r="E7" s="223">
        <v>4536000</v>
      </c>
      <c r="F7" s="222" t="s">
        <v>0</v>
      </c>
      <c r="G7" s="223">
        <v>6429897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9103000</v>
      </c>
      <c r="F8" s="222" t="s">
        <v>0</v>
      </c>
      <c r="G8" s="224">
        <v>6430501.4617591761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/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4567604</v>
      </c>
      <c r="D11" s="226" t="s">
        <v>0</v>
      </c>
      <c r="E11" s="55">
        <f>C11+E7-E8-E9</f>
        <v>604</v>
      </c>
      <c r="F11" s="226" t="s">
        <v>0</v>
      </c>
      <c r="G11" s="55">
        <f>E11+G7-G8-G9</f>
        <v>-0.46175917610526085</v>
      </c>
      <c r="H11" s="226" t="s">
        <v>0</v>
      </c>
      <c r="I11" s="55">
        <f>G11+I7-I8-I9</f>
        <v>-0.46175917610526085</v>
      </c>
      <c r="J11" s="226" t="s">
        <v>0</v>
      </c>
      <c r="K11" s="55">
        <f>K7-K8-K9+K10+I11</f>
        <v>-0.46175917610526085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Silkeborg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V162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14475710.630896842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-55007.700397408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-414729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14005973.930499434</v>
      </c>
      <c r="D13" s="79" t="s">
        <v>0</v>
      </c>
      <c r="E13" s="6">
        <f>C13</f>
        <v>14005973.930499434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10233225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233</v>
      </c>
      <c r="C16" s="14">
        <f>'6. Gennemførte investeringer'!F48</f>
        <v>3067703.3333333335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1256513.666666667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investeringer'!F25</f>
        <v>701166.66666666663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15258608.666666666</v>
      </c>
      <c r="D19" s="79" t="s">
        <v>0</v>
      </c>
      <c r="E19" s="8">
        <f>C19</f>
        <v>15258608.666666666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1473000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15000000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135000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152000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42000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16802000</v>
      </c>
      <c r="D29" s="79" t="s">
        <v>0</v>
      </c>
      <c r="E29" s="6">
        <f>C29</f>
        <v>16802000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50396</v>
      </c>
      <c r="D33" s="79" t="s">
        <v>0</v>
      </c>
      <c r="E33" s="12">
        <f>C33</f>
        <v>50396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46116978.597166099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2423657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19.02784865893404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12.838854094109067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Silkeborg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V162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14475710.630896842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14475710.630896842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14475710.630896842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-55007.700397408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Silkeborg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10510813.489094198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14420702.930499434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14475710.630896842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1658916.4383007779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414729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Silkeborg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V162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522407976.05281776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10233225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10233225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2"/>
  <sheetViews>
    <sheetView view="pageLayout" topLeftCell="A34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Silkeborg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63000</v>
      </c>
      <c r="F8" s="34">
        <f t="shared" ref="F8:F45" si="0">E8/D8</f>
        <v>12600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5694000</v>
      </c>
      <c r="F9" s="34">
        <f t="shared" ref="F9:F44" si="1">E9/D9</f>
        <v>569400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553000</v>
      </c>
      <c r="F10" s="34">
        <f t="shared" si="1"/>
        <v>7373.333333333333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428000</v>
      </c>
      <c r="F11" s="34">
        <f t="shared" si="1"/>
        <v>17120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186</v>
      </c>
      <c r="E12" s="32">
        <v>182000</v>
      </c>
      <c r="F12" s="34">
        <f t="shared" si="1"/>
        <v>2426.6666666666665</v>
      </c>
      <c r="G12" s="35" t="s">
        <v>0</v>
      </c>
      <c r="H12" s="26"/>
    </row>
    <row r="13" spans="1:8" s="148" customFormat="1" x14ac:dyDescent="0.25">
      <c r="A13" s="26"/>
      <c r="B13" s="29" t="s">
        <v>190</v>
      </c>
      <c r="C13" s="30" t="s">
        <v>181</v>
      </c>
      <c r="D13" s="31" t="s">
        <v>186</v>
      </c>
      <c r="E13" s="32">
        <v>1523000</v>
      </c>
      <c r="F13" s="34">
        <f t="shared" si="1"/>
        <v>20306.666666666668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186</v>
      </c>
      <c r="E14" s="32">
        <v>4044000</v>
      </c>
      <c r="F14" s="34">
        <f t="shared" si="1"/>
        <v>53920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181</v>
      </c>
      <c r="D15" s="31" t="s">
        <v>186</v>
      </c>
      <c r="E15" s="32">
        <v>742000</v>
      </c>
      <c r="F15" s="34">
        <f t="shared" si="1"/>
        <v>9893.3333333333339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181</v>
      </c>
      <c r="D16" s="31" t="s">
        <v>186</v>
      </c>
      <c r="E16" s="32">
        <v>742000</v>
      </c>
      <c r="F16" s="34">
        <f t="shared" si="1"/>
        <v>9893.3333333333339</v>
      </c>
      <c r="G16" s="35" t="s">
        <v>0</v>
      </c>
      <c r="H16" s="26"/>
    </row>
    <row r="17" spans="1:8" s="148" customFormat="1" x14ac:dyDescent="0.25">
      <c r="A17" s="26"/>
      <c r="B17" s="29" t="s">
        <v>194</v>
      </c>
      <c r="C17" s="30" t="s">
        <v>181</v>
      </c>
      <c r="D17" s="31" t="s">
        <v>186</v>
      </c>
      <c r="E17" s="32">
        <v>549000</v>
      </c>
      <c r="F17" s="34">
        <f t="shared" si="1"/>
        <v>7320</v>
      </c>
      <c r="G17" s="35" t="s">
        <v>0</v>
      </c>
      <c r="H17" s="26"/>
    </row>
    <row r="18" spans="1:8" s="148" customFormat="1" x14ac:dyDescent="0.25">
      <c r="A18" s="26"/>
      <c r="B18" s="29" t="s">
        <v>195</v>
      </c>
      <c r="C18" s="30" t="s">
        <v>181</v>
      </c>
      <c r="D18" s="31" t="s">
        <v>186</v>
      </c>
      <c r="E18" s="32">
        <v>170000</v>
      </c>
      <c r="F18" s="34">
        <f t="shared" si="1"/>
        <v>2266.6666666666665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 t="s">
        <v>181</v>
      </c>
      <c r="D19" s="31" t="s">
        <v>186</v>
      </c>
      <c r="E19" s="32">
        <v>6000</v>
      </c>
      <c r="F19" s="34">
        <f t="shared" si="1"/>
        <v>80</v>
      </c>
      <c r="G19" s="35" t="s">
        <v>0</v>
      </c>
      <c r="H19" s="26"/>
    </row>
    <row r="20" spans="1:8" s="148" customFormat="1" x14ac:dyDescent="0.25">
      <c r="A20" s="26"/>
      <c r="B20" s="29" t="s">
        <v>197</v>
      </c>
      <c r="C20" s="30" t="s">
        <v>181</v>
      </c>
      <c r="D20" s="31" t="s">
        <v>198</v>
      </c>
      <c r="E20" s="32">
        <v>150000</v>
      </c>
      <c r="F20" s="34">
        <f t="shared" si="1"/>
        <v>3000</v>
      </c>
      <c r="G20" s="35" t="s">
        <v>0</v>
      </c>
      <c r="H20" s="26"/>
    </row>
    <row r="21" spans="1:8" s="148" customFormat="1" x14ac:dyDescent="0.25">
      <c r="A21" s="26"/>
      <c r="B21" s="29" t="s">
        <v>199</v>
      </c>
      <c r="C21" s="30" t="s">
        <v>181</v>
      </c>
      <c r="D21" s="31" t="s">
        <v>200</v>
      </c>
      <c r="E21" s="32">
        <v>349000</v>
      </c>
      <c r="F21" s="34">
        <f t="shared" si="1"/>
        <v>23266.666666666668</v>
      </c>
      <c r="G21" s="35" t="s">
        <v>0</v>
      </c>
      <c r="H21" s="26"/>
    </row>
    <row r="22" spans="1:8" s="148" customFormat="1" x14ac:dyDescent="0.25">
      <c r="A22" s="26"/>
      <c r="B22" s="29" t="s">
        <v>201</v>
      </c>
      <c r="C22" s="30" t="s">
        <v>181</v>
      </c>
      <c r="D22" s="31" t="s">
        <v>202</v>
      </c>
      <c r="E22" s="32">
        <v>2342000</v>
      </c>
      <c r="F22" s="34">
        <f t="shared" si="1"/>
        <v>78066.666666666672</v>
      </c>
      <c r="G22" s="35" t="s">
        <v>0</v>
      </c>
      <c r="H22" s="26"/>
    </row>
    <row r="23" spans="1:8" s="148" customFormat="1" x14ac:dyDescent="0.25">
      <c r="A23" s="26"/>
      <c r="B23" s="29" t="s">
        <v>203</v>
      </c>
      <c r="C23" s="30" t="s">
        <v>181</v>
      </c>
      <c r="D23" s="31" t="s">
        <v>202</v>
      </c>
      <c r="E23" s="32">
        <v>509000</v>
      </c>
      <c r="F23" s="34">
        <f t="shared" si="1"/>
        <v>16966.666666666668</v>
      </c>
      <c r="G23" s="35" t="s">
        <v>0</v>
      </c>
      <c r="H23" s="26"/>
    </row>
    <row r="24" spans="1:8" s="148" customFormat="1" x14ac:dyDescent="0.25">
      <c r="A24" s="26"/>
      <c r="B24" s="29" t="s">
        <v>204</v>
      </c>
      <c r="C24" s="30" t="s">
        <v>181</v>
      </c>
      <c r="D24" s="31" t="s">
        <v>184</v>
      </c>
      <c r="E24" s="32">
        <v>217000</v>
      </c>
      <c r="F24" s="34">
        <f t="shared" si="1"/>
        <v>21700</v>
      </c>
      <c r="G24" s="35" t="s">
        <v>0</v>
      </c>
      <c r="H24" s="26"/>
    </row>
    <row r="25" spans="1:8" s="148" customFormat="1" x14ac:dyDescent="0.25">
      <c r="A25" s="26"/>
      <c r="B25" s="29" t="s">
        <v>205</v>
      </c>
      <c r="C25" s="30" t="s">
        <v>181</v>
      </c>
      <c r="D25" s="31" t="s">
        <v>200</v>
      </c>
      <c r="E25" s="32">
        <v>131000</v>
      </c>
      <c r="F25" s="34">
        <f t="shared" si="1"/>
        <v>8733.3333333333339</v>
      </c>
      <c r="G25" s="35" t="s">
        <v>0</v>
      </c>
      <c r="H25" s="26"/>
    </row>
    <row r="26" spans="1:8" s="148" customFormat="1" x14ac:dyDescent="0.25">
      <c r="A26" s="26"/>
      <c r="B26" s="29" t="s">
        <v>206</v>
      </c>
      <c r="C26" s="30" t="s">
        <v>181</v>
      </c>
      <c r="D26" s="31" t="s">
        <v>202</v>
      </c>
      <c r="E26" s="32">
        <v>125000</v>
      </c>
      <c r="F26" s="34">
        <f t="shared" si="1"/>
        <v>4166.666666666667</v>
      </c>
      <c r="G26" s="35" t="s">
        <v>0</v>
      </c>
      <c r="H26" s="26"/>
    </row>
    <row r="27" spans="1:8" s="148" customFormat="1" x14ac:dyDescent="0.25">
      <c r="A27" s="26"/>
      <c r="B27" s="29" t="s">
        <v>207</v>
      </c>
      <c r="C27" s="30" t="s">
        <v>181</v>
      </c>
      <c r="D27" s="31" t="s">
        <v>208</v>
      </c>
      <c r="E27" s="32">
        <v>749000</v>
      </c>
      <c r="F27" s="34">
        <f t="shared" si="1"/>
        <v>37450</v>
      </c>
      <c r="G27" s="35" t="s">
        <v>0</v>
      </c>
      <c r="H27" s="26"/>
    </row>
    <row r="28" spans="1:8" s="148" customFormat="1" x14ac:dyDescent="0.25">
      <c r="A28" s="26"/>
      <c r="B28" s="29" t="s">
        <v>191</v>
      </c>
      <c r="C28" s="30" t="s">
        <v>181</v>
      </c>
      <c r="D28" s="31" t="s">
        <v>186</v>
      </c>
      <c r="E28" s="32">
        <v>262000</v>
      </c>
      <c r="F28" s="34">
        <f t="shared" si="1"/>
        <v>3493.3333333333335</v>
      </c>
      <c r="G28" s="35" t="s">
        <v>0</v>
      </c>
      <c r="H28" s="26"/>
    </row>
    <row r="29" spans="1:8" s="148" customFormat="1" x14ac:dyDescent="0.25">
      <c r="A29" s="26"/>
      <c r="B29" s="29" t="s">
        <v>190</v>
      </c>
      <c r="C29" s="30" t="s">
        <v>181</v>
      </c>
      <c r="D29" s="31" t="s">
        <v>186</v>
      </c>
      <c r="E29" s="32">
        <v>2142000</v>
      </c>
      <c r="F29" s="34">
        <f t="shared" si="1"/>
        <v>28560</v>
      </c>
      <c r="G29" s="35" t="s">
        <v>0</v>
      </c>
      <c r="H29" s="26"/>
    </row>
    <row r="30" spans="1:8" s="148" customFormat="1" x14ac:dyDescent="0.25">
      <c r="A30" s="26"/>
      <c r="B30" s="29" t="s">
        <v>189</v>
      </c>
      <c r="C30" s="30" t="s">
        <v>181</v>
      </c>
      <c r="D30" s="31" t="s">
        <v>186</v>
      </c>
      <c r="E30" s="32">
        <v>497000</v>
      </c>
      <c r="F30" s="34">
        <f t="shared" si="1"/>
        <v>6626.666666666667</v>
      </c>
      <c r="G30" s="35" t="s">
        <v>0</v>
      </c>
      <c r="H30" s="26"/>
    </row>
    <row r="31" spans="1:8" s="148" customFormat="1" x14ac:dyDescent="0.25">
      <c r="A31" s="26"/>
      <c r="B31" s="29" t="s">
        <v>209</v>
      </c>
      <c r="C31" s="30" t="s">
        <v>181</v>
      </c>
      <c r="D31" s="31" t="s">
        <v>198</v>
      </c>
      <c r="E31" s="32">
        <v>885000</v>
      </c>
      <c r="F31" s="34">
        <f t="shared" si="1"/>
        <v>17700</v>
      </c>
      <c r="G31" s="35" t="s">
        <v>0</v>
      </c>
      <c r="H31" s="26"/>
    </row>
    <row r="32" spans="1:8" s="148" customFormat="1" x14ac:dyDescent="0.25">
      <c r="A32" s="26"/>
      <c r="B32" s="29" t="s">
        <v>210</v>
      </c>
      <c r="C32" s="30" t="s">
        <v>181</v>
      </c>
      <c r="D32" s="31" t="s">
        <v>188</v>
      </c>
      <c r="E32" s="32">
        <v>1246000</v>
      </c>
      <c r="F32" s="34">
        <f t="shared" si="1"/>
        <v>49840</v>
      </c>
      <c r="G32" s="35" t="s">
        <v>0</v>
      </c>
      <c r="H32" s="26"/>
    </row>
    <row r="33" spans="1:8" s="148" customFormat="1" x14ac:dyDescent="0.25">
      <c r="A33" s="26"/>
      <c r="B33" s="29" t="s">
        <v>211</v>
      </c>
      <c r="C33" s="30" t="s">
        <v>181</v>
      </c>
      <c r="D33" s="31" t="s">
        <v>188</v>
      </c>
      <c r="E33" s="32">
        <v>2400000</v>
      </c>
      <c r="F33" s="34">
        <f t="shared" si="1"/>
        <v>96000</v>
      </c>
      <c r="G33" s="35" t="s">
        <v>0</v>
      </c>
      <c r="H33" s="26"/>
    </row>
    <row r="34" spans="1:8" s="148" customFormat="1" x14ac:dyDescent="0.25">
      <c r="A34" s="26"/>
      <c r="B34" s="29" t="s">
        <v>212</v>
      </c>
      <c r="C34" s="30" t="s">
        <v>181</v>
      </c>
      <c r="D34" s="31" t="s">
        <v>198</v>
      </c>
      <c r="E34" s="32">
        <v>2458000</v>
      </c>
      <c r="F34" s="34">
        <f t="shared" si="1"/>
        <v>49160</v>
      </c>
      <c r="G34" s="35" t="s">
        <v>0</v>
      </c>
      <c r="H34" s="26"/>
    </row>
    <row r="35" spans="1:8" s="148" customFormat="1" x14ac:dyDescent="0.25">
      <c r="A35" s="26"/>
      <c r="B35" s="29" t="s">
        <v>213</v>
      </c>
      <c r="C35" s="30" t="s">
        <v>181</v>
      </c>
      <c r="D35" s="31" t="s">
        <v>188</v>
      </c>
      <c r="E35" s="32">
        <v>1433000</v>
      </c>
      <c r="F35" s="34">
        <f t="shared" si="1"/>
        <v>57320</v>
      </c>
      <c r="G35" s="35" t="s">
        <v>0</v>
      </c>
      <c r="H35" s="26"/>
    </row>
    <row r="36" spans="1:8" s="148" customFormat="1" x14ac:dyDescent="0.25">
      <c r="A36" s="26"/>
      <c r="B36" s="29" t="s">
        <v>214</v>
      </c>
      <c r="C36" s="30" t="s">
        <v>181</v>
      </c>
      <c r="D36" s="31" t="s">
        <v>198</v>
      </c>
      <c r="E36" s="32">
        <v>6104000</v>
      </c>
      <c r="F36" s="34">
        <f t="shared" si="1"/>
        <v>122080</v>
      </c>
      <c r="G36" s="35" t="s">
        <v>0</v>
      </c>
      <c r="H36" s="26"/>
    </row>
    <row r="37" spans="1:8" s="148" customFormat="1" x14ac:dyDescent="0.25">
      <c r="A37" s="26"/>
      <c r="B37" s="29" t="s">
        <v>215</v>
      </c>
      <c r="C37" s="30" t="s">
        <v>181</v>
      </c>
      <c r="D37" s="31" t="s">
        <v>188</v>
      </c>
      <c r="E37" s="32">
        <v>1140000</v>
      </c>
      <c r="F37" s="34">
        <f t="shared" si="1"/>
        <v>45600</v>
      </c>
      <c r="G37" s="35" t="s">
        <v>0</v>
      </c>
      <c r="H37" s="26"/>
    </row>
    <row r="38" spans="1:8" s="148" customFormat="1" x14ac:dyDescent="0.25">
      <c r="A38" s="26"/>
      <c r="B38" s="29" t="s">
        <v>216</v>
      </c>
      <c r="C38" s="30" t="s">
        <v>181</v>
      </c>
      <c r="D38" s="31" t="s">
        <v>188</v>
      </c>
      <c r="E38" s="32">
        <v>427000</v>
      </c>
      <c r="F38" s="34">
        <f t="shared" si="1"/>
        <v>17080</v>
      </c>
      <c r="G38" s="35" t="s">
        <v>0</v>
      </c>
      <c r="H38" s="26"/>
    </row>
    <row r="39" spans="1:8" s="148" customFormat="1" x14ac:dyDescent="0.25">
      <c r="A39" s="26"/>
      <c r="B39" s="29" t="s">
        <v>217</v>
      </c>
      <c r="C39" s="30" t="s">
        <v>181</v>
      </c>
      <c r="D39" s="31" t="s">
        <v>198</v>
      </c>
      <c r="E39" s="32">
        <v>834000</v>
      </c>
      <c r="F39" s="34">
        <f t="shared" si="1"/>
        <v>16680</v>
      </c>
      <c r="G39" s="35" t="s">
        <v>0</v>
      </c>
      <c r="H39" s="26"/>
    </row>
    <row r="40" spans="1:8" s="148" customFormat="1" x14ac:dyDescent="0.25">
      <c r="A40" s="26"/>
      <c r="B40" s="29" t="s">
        <v>218</v>
      </c>
      <c r="C40" s="30" t="s">
        <v>181</v>
      </c>
      <c r="D40" s="31" t="s">
        <v>188</v>
      </c>
      <c r="E40" s="32">
        <v>1276000</v>
      </c>
      <c r="F40" s="34">
        <f t="shared" si="1"/>
        <v>51040</v>
      </c>
      <c r="G40" s="35" t="s">
        <v>0</v>
      </c>
      <c r="H40" s="26"/>
    </row>
    <row r="41" spans="1:8" s="148" customFormat="1" x14ac:dyDescent="0.25">
      <c r="A41" s="26"/>
      <c r="B41" s="29" t="s">
        <v>219</v>
      </c>
      <c r="C41" s="30" t="s">
        <v>181</v>
      </c>
      <c r="D41" s="31" t="s">
        <v>188</v>
      </c>
      <c r="E41" s="32">
        <v>694000</v>
      </c>
      <c r="F41" s="34">
        <f t="shared" si="1"/>
        <v>27760</v>
      </c>
      <c r="G41" s="35" t="s">
        <v>0</v>
      </c>
      <c r="H41" s="26"/>
    </row>
    <row r="42" spans="1:8" s="148" customFormat="1" x14ac:dyDescent="0.25">
      <c r="A42" s="26"/>
      <c r="B42" s="29" t="s">
        <v>220</v>
      </c>
      <c r="C42" s="30" t="s">
        <v>181</v>
      </c>
      <c r="D42" s="31" t="s">
        <v>184</v>
      </c>
      <c r="E42" s="32">
        <v>1424000</v>
      </c>
      <c r="F42" s="34">
        <f t="shared" si="1"/>
        <v>142400</v>
      </c>
      <c r="G42" s="35" t="s">
        <v>0</v>
      </c>
      <c r="H42" s="26"/>
    </row>
    <row r="43" spans="1:8" s="148" customFormat="1" x14ac:dyDescent="0.25">
      <c r="A43" s="26"/>
      <c r="B43" s="29" t="s">
        <v>221</v>
      </c>
      <c r="C43" s="30" t="s">
        <v>181</v>
      </c>
      <c r="D43" s="31" t="s">
        <v>186</v>
      </c>
      <c r="E43" s="32">
        <v>1541000</v>
      </c>
      <c r="F43" s="34">
        <f t="shared" si="1"/>
        <v>20546.666666666668</v>
      </c>
      <c r="G43" s="35" t="s">
        <v>0</v>
      </c>
      <c r="H43" s="26"/>
    </row>
    <row r="44" spans="1:8" s="148" customFormat="1" x14ac:dyDescent="0.25">
      <c r="A44" s="26"/>
      <c r="B44" s="29" t="s">
        <v>222</v>
      </c>
      <c r="C44" s="30" t="s">
        <v>181</v>
      </c>
      <c r="D44" s="31" t="s">
        <v>188</v>
      </c>
      <c r="E44" s="32">
        <v>365000</v>
      </c>
      <c r="F44" s="34">
        <f t="shared" si="1"/>
        <v>14600</v>
      </c>
      <c r="G44" s="35" t="s">
        <v>0</v>
      </c>
      <c r="H44" s="26"/>
    </row>
    <row r="45" spans="1:8" s="148" customFormat="1" ht="26.25" x14ac:dyDescent="0.25">
      <c r="A45" s="26"/>
      <c r="B45" s="29" t="s">
        <v>223</v>
      </c>
      <c r="C45" s="30" t="s">
        <v>181</v>
      </c>
      <c r="D45" s="31" t="s">
        <v>188</v>
      </c>
      <c r="E45" s="32">
        <v>183000</v>
      </c>
      <c r="F45" s="34">
        <f t="shared" si="0"/>
        <v>7320</v>
      </c>
      <c r="G45" s="35" t="s">
        <v>0</v>
      </c>
      <c r="H45" s="26"/>
    </row>
    <row r="46" spans="1:8" s="148" customFormat="1" x14ac:dyDescent="0.25">
      <c r="A46" s="26"/>
      <c r="B46" s="23" t="s">
        <v>71</v>
      </c>
      <c r="C46" s="158"/>
      <c r="D46" s="158"/>
      <c r="E46" s="158"/>
      <c r="F46" s="36">
        <f>SUM(F8:F45)</f>
        <v>1679756.6666666667</v>
      </c>
      <c r="G46" s="37" t="s">
        <v>0</v>
      </c>
      <c r="H46" s="26"/>
    </row>
    <row r="47" spans="1:8" s="148" customFormat="1" x14ac:dyDescent="0.25">
      <c r="A47" s="26"/>
      <c r="B47" s="107" t="s">
        <v>132</v>
      </c>
      <c r="C47" s="159"/>
      <c r="D47" s="159"/>
      <c r="E47" s="159"/>
      <c r="F47" s="66">
        <v>1387946.6666666667</v>
      </c>
      <c r="G47" s="37" t="s">
        <v>0</v>
      </c>
      <c r="H47" s="26"/>
    </row>
    <row r="48" spans="1:8" s="148" customFormat="1" x14ac:dyDescent="0.25">
      <c r="A48" s="26"/>
      <c r="B48" s="39" t="s">
        <v>68</v>
      </c>
      <c r="C48" s="160"/>
      <c r="D48" s="160"/>
      <c r="E48" s="161"/>
      <c r="F48" s="38">
        <f>F46+F47</f>
        <v>3067703.3333333335</v>
      </c>
      <c r="G48" s="38" t="s">
        <v>0</v>
      </c>
      <c r="H48" s="26"/>
    </row>
    <row r="49" spans="1:8" s="148" customFormat="1" x14ac:dyDescent="0.25">
      <c r="A49" s="26"/>
      <c r="B49" s="26"/>
      <c r="C49" s="26"/>
      <c r="D49" s="26"/>
      <c r="E49" s="26"/>
      <c r="F49" s="26"/>
      <c r="G49" s="26"/>
      <c r="H49" s="26"/>
    </row>
    <row r="50" spans="1:8" s="148" customFormat="1" x14ac:dyDescent="0.25">
      <c r="A50" s="26"/>
      <c r="B50" s="26"/>
      <c r="C50" s="26"/>
      <c r="D50" s="26"/>
      <c r="E50" s="26"/>
      <c r="F50" s="26"/>
      <c r="G50" s="26"/>
      <c r="H50" s="26"/>
    </row>
    <row r="51" spans="1:8" s="148" customFormat="1" x14ac:dyDescent="0.25">
      <c r="A51" s="26"/>
      <c r="B51" s="26"/>
      <c r="C51" s="26"/>
      <c r="D51" s="26"/>
      <c r="E51" s="26"/>
      <c r="F51" s="26"/>
      <c r="G51" s="26"/>
      <c r="H51" s="26"/>
    </row>
    <row r="52" spans="1:8" s="148" customFormat="1" hidden="1" x14ac:dyDescent="0.25"/>
    <row r="53" spans="1:8" s="148" customFormat="1" hidden="1" x14ac:dyDescent="0.25"/>
    <row r="54" spans="1:8" s="148" customFormat="1" hidden="1" x14ac:dyDescent="0.25"/>
    <row r="55" spans="1:8" s="148" customFormat="1" ht="14.45" hidden="1" customHeight="1" x14ac:dyDescent="0.25"/>
    <row r="56" spans="1:8" s="148" customFormat="1" ht="14.45" hidden="1" customHeight="1" x14ac:dyDescent="0.25"/>
    <row r="57" spans="1:8" s="148" customFormat="1" ht="15" hidden="1" customHeight="1" x14ac:dyDescent="0.25"/>
    <row r="58" spans="1:8" s="148" customFormat="1" ht="15" hidden="1" customHeight="1" x14ac:dyDescent="0.25"/>
    <row r="59" spans="1:8" s="148" customFormat="1" ht="15" hidden="1" customHeight="1" x14ac:dyDescent="0.25"/>
    <row r="60" spans="1:8" s="148" customFormat="1" ht="15" hidden="1" customHeight="1" x14ac:dyDescent="0.25"/>
    <row r="61" spans="1:8" s="148" customFormat="1" ht="15" hidden="1" customHeight="1" x14ac:dyDescent="0.25"/>
    <row r="62" spans="1:8" s="148" customFormat="1" hidden="1" x14ac:dyDescent="0.25"/>
    <row r="63" spans="1:8" s="148" customFormat="1" hidden="1" x14ac:dyDescent="0.25"/>
    <row r="64" spans="1:8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s="148" customFormat="1" hidden="1" x14ac:dyDescent="0.25"/>
    <row r="133" s="148" customFormat="1" hidden="1" x14ac:dyDescent="0.25"/>
    <row r="134" s="148" customFormat="1" hidden="1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Silkeborg Vand as</v>
      </c>
      <c r="B1" s="162"/>
      <c r="C1" s="162"/>
      <c r="D1" s="162"/>
      <c r="E1" s="162"/>
    </row>
    <row r="2" spans="1:5" x14ac:dyDescent="0.25">
      <c r="A2" s="1" t="str">
        <f>'1. Forside'!A2</f>
        <v>V162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596133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1506866.6666666665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investeringer'!F46</f>
        <v>1679756.6666666667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1256513.666666667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6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Silkeborg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V162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183</v>
      </c>
      <c r="C8" s="30">
        <v>2015</v>
      </c>
      <c r="D8" s="31">
        <v>10</v>
      </c>
      <c r="E8" s="32">
        <v>1725000</v>
      </c>
      <c r="F8" s="45">
        <f>E8/D8</f>
        <v>172500</v>
      </c>
      <c r="G8" s="35" t="s">
        <v>0</v>
      </c>
      <c r="H8" s="26"/>
    </row>
    <row r="9" spans="1:8" s="148" customFormat="1" x14ac:dyDescent="0.25">
      <c r="A9" s="26"/>
      <c r="B9" s="29" t="s">
        <v>224</v>
      </c>
      <c r="C9" s="30">
        <v>2015</v>
      </c>
      <c r="D9" s="31">
        <v>5</v>
      </c>
      <c r="E9" s="32">
        <v>300000</v>
      </c>
      <c r="F9" s="45">
        <f t="shared" ref="F9:F22" si="0">E9/D9</f>
        <v>60000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>
        <v>2015</v>
      </c>
      <c r="D10" s="31">
        <v>75</v>
      </c>
      <c r="E10" s="32">
        <v>7500000</v>
      </c>
      <c r="F10" s="45">
        <f t="shared" si="0"/>
        <v>100000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2015</v>
      </c>
      <c r="D11" s="31">
        <v>75</v>
      </c>
      <c r="E11" s="32">
        <v>300000</v>
      </c>
      <c r="F11" s="45">
        <f t="shared" si="0"/>
        <v>4000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>
        <v>2015</v>
      </c>
      <c r="D12" s="31">
        <v>75</v>
      </c>
      <c r="E12" s="32">
        <v>300000</v>
      </c>
      <c r="F12" s="45">
        <f t="shared" si="0"/>
        <v>4000</v>
      </c>
      <c r="G12" s="35" t="s">
        <v>0</v>
      </c>
      <c r="H12" s="26"/>
    </row>
    <row r="13" spans="1:8" s="148" customFormat="1" x14ac:dyDescent="0.25">
      <c r="A13" s="26"/>
      <c r="B13" s="29" t="s">
        <v>187</v>
      </c>
      <c r="C13" s="30">
        <v>2015</v>
      </c>
      <c r="D13" s="31">
        <v>25</v>
      </c>
      <c r="E13" s="32">
        <v>200000</v>
      </c>
      <c r="F13" s="45">
        <f t="shared" si="0"/>
        <v>8000</v>
      </c>
      <c r="G13" s="35" t="s">
        <v>0</v>
      </c>
      <c r="H13" s="26"/>
    </row>
    <row r="14" spans="1:8" s="148" customFormat="1" x14ac:dyDescent="0.25">
      <c r="A14" s="26"/>
      <c r="B14" s="29" t="s">
        <v>201</v>
      </c>
      <c r="C14" s="30">
        <v>2015</v>
      </c>
      <c r="D14" s="31">
        <v>30</v>
      </c>
      <c r="E14" s="32">
        <v>1000000</v>
      </c>
      <c r="F14" s="45">
        <f t="shared" si="0"/>
        <v>33333.333333333336</v>
      </c>
      <c r="G14" s="35" t="s">
        <v>0</v>
      </c>
      <c r="H14" s="26"/>
    </row>
    <row r="15" spans="1:8" s="148" customFormat="1" x14ac:dyDescent="0.25">
      <c r="A15" s="26"/>
      <c r="B15" s="29" t="s">
        <v>205</v>
      </c>
      <c r="C15" s="30">
        <v>2015</v>
      </c>
      <c r="D15" s="31">
        <v>15</v>
      </c>
      <c r="E15" s="32">
        <v>500000</v>
      </c>
      <c r="F15" s="45">
        <f t="shared" si="0"/>
        <v>33333.333333333336</v>
      </c>
      <c r="G15" s="35" t="s">
        <v>0</v>
      </c>
      <c r="H15" s="26"/>
    </row>
    <row r="16" spans="1:8" s="148" customFormat="1" x14ac:dyDescent="0.25">
      <c r="A16" s="26"/>
      <c r="B16" s="29" t="s">
        <v>225</v>
      </c>
      <c r="C16" s="30">
        <v>2015</v>
      </c>
      <c r="D16" s="31">
        <v>10</v>
      </c>
      <c r="E16" s="32">
        <v>500000</v>
      </c>
      <c r="F16" s="45">
        <f t="shared" si="0"/>
        <v>50000</v>
      </c>
      <c r="G16" s="35" t="s">
        <v>0</v>
      </c>
      <c r="H16" s="26"/>
    </row>
    <row r="17" spans="1:8" s="148" customFormat="1" x14ac:dyDescent="0.25">
      <c r="A17" s="26"/>
      <c r="B17" s="29" t="s">
        <v>224</v>
      </c>
      <c r="C17" s="30">
        <v>2016</v>
      </c>
      <c r="D17" s="31">
        <v>5</v>
      </c>
      <c r="E17" s="32">
        <v>300000</v>
      </c>
      <c r="F17" s="45">
        <f t="shared" si="0"/>
        <v>60000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>
        <v>2016</v>
      </c>
      <c r="D18" s="31">
        <v>75</v>
      </c>
      <c r="E18" s="32">
        <v>7500000</v>
      </c>
      <c r="F18" s="45">
        <f t="shared" si="0"/>
        <v>100000</v>
      </c>
      <c r="G18" s="35" t="s">
        <v>0</v>
      </c>
      <c r="H18" s="26"/>
    </row>
    <row r="19" spans="1:8" s="148" customFormat="1" x14ac:dyDescent="0.25">
      <c r="A19" s="26"/>
      <c r="B19" s="29" t="s">
        <v>192</v>
      </c>
      <c r="C19" s="30">
        <v>2016</v>
      </c>
      <c r="D19" s="31">
        <v>75</v>
      </c>
      <c r="E19" s="32">
        <v>300000</v>
      </c>
      <c r="F19" s="45">
        <f t="shared" si="0"/>
        <v>4000</v>
      </c>
      <c r="G19" s="35" t="s">
        <v>0</v>
      </c>
      <c r="H19" s="26"/>
    </row>
    <row r="20" spans="1:8" s="148" customFormat="1" x14ac:dyDescent="0.25">
      <c r="A20" s="26"/>
      <c r="B20" s="29" t="s">
        <v>193</v>
      </c>
      <c r="C20" s="30">
        <v>2016</v>
      </c>
      <c r="D20" s="31">
        <v>75</v>
      </c>
      <c r="E20" s="32">
        <v>300000</v>
      </c>
      <c r="F20" s="45">
        <f t="shared" si="0"/>
        <v>4000</v>
      </c>
      <c r="G20" s="35" t="s">
        <v>0</v>
      </c>
      <c r="H20" s="26"/>
    </row>
    <row r="21" spans="1:8" s="148" customFormat="1" x14ac:dyDescent="0.25">
      <c r="A21" s="26"/>
      <c r="B21" s="29" t="s">
        <v>187</v>
      </c>
      <c r="C21" s="30">
        <v>2016</v>
      </c>
      <c r="D21" s="31">
        <v>25</v>
      </c>
      <c r="E21" s="32">
        <v>200000</v>
      </c>
      <c r="F21" s="45">
        <f t="shared" si="0"/>
        <v>8000</v>
      </c>
      <c r="G21" s="35" t="s">
        <v>0</v>
      </c>
      <c r="H21" s="26"/>
    </row>
    <row r="22" spans="1:8" s="148" customFormat="1" x14ac:dyDescent="0.25">
      <c r="A22" s="26"/>
      <c r="B22" s="29" t="s">
        <v>215</v>
      </c>
      <c r="C22" s="30">
        <v>2016</v>
      </c>
      <c r="D22" s="31">
        <v>25</v>
      </c>
      <c r="E22" s="32">
        <v>1500000</v>
      </c>
      <c r="F22" s="45">
        <f t="shared" si="0"/>
        <v>60000</v>
      </c>
      <c r="G22" s="35" t="s">
        <v>0</v>
      </c>
      <c r="H22" s="26"/>
    </row>
    <row r="23" spans="1:8" s="148" customFormat="1" x14ac:dyDescent="0.25">
      <c r="A23" s="26"/>
      <c r="B23" s="109" t="s">
        <v>72</v>
      </c>
      <c r="C23" s="165"/>
      <c r="D23" s="166"/>
      <c r="E23" s="167"/>
      <c r="F23" s="46">
        <f>SUMIF(C8:C22,"2015",F8:F22)</f>
        <v>465166.66666666663</v>
      </c>
      <c r="G23" s="47" t="s">
        <v>0</v>
      </c>
      <c r="H23" s="26"/>
    </row>
    <row r="24" spans="1:8" s="148" customFormat="1" x14ac:dyDescent="0.25">
      <c r="A24" s="26"/>
      <c r="B24" s="107" t="s">
        <v>130</v>
      </c>
      <c r="C24" s="168"/>
      <c r="D24" s="169"/>
      <c r="E24" s="170"/>
      <c r="F24" s="46">
        <f>SUMIF(C8:C22,"2016",F8:F22)</f>
        <v>236000</v>
      </c>
      <c r="G24" s="47" t="s">
        <v>0</v>
      </c>
      <c r="H24" s="26"/>
    </row>
    <row r="25" spans="1:8" s="148" customFormat="1" x14ac:dyDescent="0.25">
      <c r="A25" s="26"/>
      <c r="B25" s="50" t="s">
        <v>36</v>
      </c>
      <c r="C25" s="171"/>
      <c r="D25" s="172"/>
      <c r="E25" s="172"/>
      <c r="F25" s="48">
        <f>F23+F24</f>
        <v>701166.66666666663</v>
      </c>
      <c r="G25" s="49" t="s">
        <v>0</v>
      </c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164"/>
      <c r="D28" s="26"/>
      <c r="E28" s="26"/>
      <c r="F28" s="173"/>
      <c r="G28" s="173"/>
      <c r="H28" s="26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t="12" hidden="1" customHeight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Silkeborg Vand as</v>
      </c>
      <c r="B1" s="56"/>
      <c r="C1" s="56"/>
      <c r="D1" s="176"/>
      <c r="E1" s="56"/>
    </row>
    <row r="2" spans="1:5" x14ac:dyDescent="0.25">
      <c r="A2" s="220" t="str">
        <f>'1. Forside'!A2</f>
        <v>V162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226</v>
      </c>
      <c r="C8" s="51">
        <v>1100000</v>
      </c>
      <c r="D8" s="181" t="s">
        <v>0</v>
      </c>
      <c r="E8" s="56"/>
    </row>
    <row r="9" spans="1:5" x14ac:dyDescent="0.25">
      <c r="A9" s="56"/>
      <c r="B9" s="206" t="s">
        <v>228</v>
      </c>
      <c r="C9" s="51">
        <v>60000</v>
      </c>
      <c r="D9" s="181" t="s">
        <v>0</v>
      </c>
      <c r="E9" s="56"/>
    </row>
    <row r="10" spans="1:5" x14ac:dyDescent="0.25">
      <c r="A10" s="56"/>
      <c r="B10" s="206" t="s">
        <v>227</v>
      </c>
      <c r="C10" s="51">
        <v>280000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1473000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229</v>
      </c>
      <c r="C14" s="178"/>
      <c r="D14" s="179"/>
      <c r="E14" s="56"/>
    </row>
    <row r="15" spans="1:5" x14ac:dyDescent="0.25">
      <c r="A15" s="56"/>
      <c r="B15" s="53" t="s">
        <v>230</v>
      </c>
      <c r="C15" s="180">
        <v>15000000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15000000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120000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15000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135000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16407000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16255000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152000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2015-09-27T20:00:45Z</dcterms:modified>
</cp:coreProperties>
</file>