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170" yWindow="225" windowWidth="25800" windowHeight="1336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3" i="6"/>
  <c r="E12" i="6"/>
  <c r="E11" i="6"/>
  <c r="E10" i="6"/>
  <c r="E9" i="6"/>
  <c r="E15" i="5"/>
  <c r="E13" i="5"/>
  <c r="E12" i="5"/>
  <c r="E11" i="5"/>
  <c r="E10" i="5"/>
  <c r="E9" i="5"/>
  <c r="E15" i="4"/>
  <c r="E13" i="4"/>
  <c r="E12" i="4"/>
  <c r="E11" i="4"/>
  <c r="E10" i="4"/>
  <c r="E9" i="4"/>
  <c r="E12" i="2"/>
  <c r="G11" i="9"/>
  <c r="G10" i="9"/>
  <c r="G36" i="13"/>
  <c r="E35" i="13" l="1"/>
  <c r="G35" i="13" s="1"/>
  <c r="E27" i="13"/>
  <c r="E19" i="13"/>
  <c r="E15" i="13"/>
  <c r="G11" i="12"/>
  <c r="E16" i="2" s="1"/>
  <c r="G29" i="12"/>
  <c r="E19" i="2" s="1"/>
  <c r="G23" i="12"/>
  <c r="E18" i="2" s="1"/>
  <c r="G17" i="12"/>
  <c r="E17" i="2" s="1"/>
  <c r="F11" i="11"/>
  <c r="F12" i="11"/>
  <c r="F13" i="11"/>
  <c r="F10" i="11"/>
  <c r="E14" i="2"/>
  <c r="G14" i="2" s="1"/>
  <c r="G12" i="7"/>
  <c r="G15" i="6"/>
  <c r="G13" i="6"/>
  <c r="G16" i="6" s="1"/>
  <c r="G13" i="5"/>
  <c r="G15" i="5"/>
  <c r="G15" i="4"/>
  <c r="G13" i="4"/>
  <c r="G16" i="4" s="1"/>
  <c r="E23" i="2"/>
  <c r="G23" i="2" s="1"/>
  <c r="E10" i="2"/>
  <c r="G16" i="5" l="1"/>
  <c r="E28" i="13"/>
  <c r="G28" i="13" s="1"/>
  <c r="F14" i="11"/>
  <c r="G35" i="12" s="1"/>
  <c r="G36" i="12" s="1"/>
  <c r="E20" i="2" s="1"/>
  <c r="E21" i="2" s="1"/>
  <c r="G21" i="2" s="1"/>
  <c r="G9" i="9"/>
  <c r="E11" i="2" s="1"/>
  <c r="E9" i="2"/>
  <c r="G12" i="2" l="1"/>
  <c r="G24" i="2" s="1"/>
</calcChain>
</file>

<file path=xl/sharedStrings.xml><?xml version="1.0" encoding="utf-8"?>
<sst xmlns="http://schemas.openxmlformats.org/spreadsheetml/2006/main" count="259" uniqueCount="126">
  <si>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</si>
  <si>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</si>
  <si>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</si>
  <si>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</si>
  <si>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</si>
  <si>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</si>
  <si>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</si>
  <si>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</si>
  <si>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</si>
  <si>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</si>
  <si>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</si>
  <si>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</si>
  <si>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</si>
  <si>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</si>
  <si>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</si>
  <si>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</si>
  <si>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</si>
  <si>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</si>
  <si>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</si>
  <si>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</si>
  <si>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</si>
  <si>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</si>
  <si>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</si>
  <si>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</si>
  <si>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</si>
  <si>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</si>
  <si>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</si>
  <si>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</si>
  <si>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</si>
  <si>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</si>
  <si>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</si>
  <si>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</si>
  <si>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</si>
  <si>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</si>
  <si>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</si>
  <si>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</si>
  <si>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</si>
  <si>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</si>
  <si>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</si>
  <si>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</si>
  <si>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</si>
  <si>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</si>
  <si>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</si>
  <si>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</si>
  <si>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</si>
  <si>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</si>
  <si>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</si>
  <si>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</si>
  <si>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</si>
  <si>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</si>
  <si>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</si>
  <si>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</si>
  <si>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</si>
  <si>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</si>
  <si>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</si>
  <si>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</si>
  <si>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</si>
  <si>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</si>
  <si>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</si>
  <si>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</si>
  <si>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</si>
  <si>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</si>
  <si>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</si>
  <si>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</si>
  <si>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</si>
  <si>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</si>
  <si>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</si>
  <si>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</si>
  <si>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</si>
  <si>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</si>
  <si>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</si>
  <si>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</si>
  <si>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</si>
  <si>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</si>
  <si>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</si>
  <si>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</si>
  <si>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</si>
  <si>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</si>
  <si>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</si>
  <si>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</si>
  <si>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</si>
  <si>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</si>
  <si>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</si>
  <si>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</si>
  <si>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</si>
  <si>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</si>
  <si>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</si>
  <si>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</si>
  <si>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</si>
  <si>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</si>
  <si>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</si>
  <si>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</si>
  <si>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</si>
  <si>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</si>
  <si>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</si>
  <si>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</si>
  <si>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</si>
  <si>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</si>
  <si>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</si>
  <si>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</si>
  <si>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</si>
  <si>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</si>
  <si>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</si>
  <si>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</si>
  <si>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</si>
  <si>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</si>
  <si>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</si>
  <si>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</si>
  <si>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</si>
  <si>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</si>
  <si>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</si>
  <si>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</si>
  <si>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</si>
  <si>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</si>
  <si>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</si>
  <si>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Pumpestationer i brønde (&lt; 6,25 m2), SRO</t>
  </si>
  <si>
    <t>Brønde</t>
  </si>
  <si>
    <t>Pumpestationer i brønde (&lt; 6,25 m2), Mek/EL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</si>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</sst>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4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6" fontId="13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3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3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37" fontId="38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166" fontId="13" fillId="0" borderId="0"/>
    <xf numFmtId="164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37" fontId="38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40" fillId="0" borderId="0" applyNumberFormat="0" applyBorder="0" applyAlignment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0" fillId="10" borderId="0" xfId="0" applyFill="1"/>
    <xf numFmtId="0" fontId="9" fillId="10" borderId="1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0" borderId="6" xfId="0" applyFont="1" applyFill="1" applyBorder="1" applyAlignment="1">
      <alignment wrapText="1"/>
    </xf>
    <xf numFmtId="0" fontId="9" fillId="10" borderId="1" xfId="0" applyFont="1" applyFill="1" applyBorder="1"/>
    <xf numFmtId="3" fontId="9" fillId="10" borderId="7" xfId="0" applyNumberFormat="1" applyFont="1" applyFill="1" applyBorder="1"/>
    <xf numFmtId="0" fontId="9" fillId="10" borderId="8" xfId="0" applyFont="1" applyFill="1" applyBorder="1" applyAlignment="1">
      <alignment wrapText="1"/>
    </xf>
    <xf numFmtId="0" fontId="9" fillId="10" borderId="7" xfId="0" applyFont="1" applyFill="1" applyBorder="1"/>
    <xf numFmtId="0" fontId="9" fillId="10" borderId="9" xfId="0" applyFont="1" applyFill="1" applyBorder="1"/>
    <xf numFmtId="0" fontId="9" fillId="10" borderId="10" xfId="0" applyFont="1" applyFill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9" fillId="2" borderId="0" xfId="0" applyFont="1" applyFill="1"/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3" fontId="9" fillId="11" borderId="12" xfId="1" applyNumberFormat="1" applyFont="1" applyFill="1" applyBorder="1" applyAlignment="1" applyProtection="1">
      <alignment horizontal="right"/>
    </xf>
    <xf numFmtId="3" fontId="9" fillId="10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3" fontId="9" fillId="10" borderId="1" xfId="0" applyNumberFormat="1" applyFont="1" applyFill="1" applyBorder="1" applyAlignment="1" applyProtection="1">
      <alignment wrapText="1"/>
      <protection locked="0"/>
    </xf>
    <xf numFmtId="3" fontId="9" fillId="10" borderId="1" xfId="0" applyNumberFormat="1" applyFon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/>
      <protection locked="0"/>
    </xf>
    <xf numFmtId="170" fontId="9" fillId="1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2" fillId="8" borderId="7" xfId="2728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9" borderId="7" xfId="27283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7" xfId="27283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27283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2" fillId="6" borderId="7" xfId="2728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8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4" xfId="27283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2" xfId="0" quotePrefix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8" fillId="3" borderId="2" xfId="0" quotePrefix="1" applyFont="1" applyFill="1" applyBorder="1" applyAlignment="1">
      <alignment horizontal="left"/>
    </xf>
  </cellXfs>
  <cellStyles count="27284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4"/>
    <cellStyle name="Komma 22" xfId="27281"/>
    <cellStyle name="Komma 23" xfId="27282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3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114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123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95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82</v>
      </c>
      <c r="C9" s="78"/>
      <c r="D9" s="78"/>
      <c r="E9" s="78"/>
      <c r="F9" s="79"/>
      <c r="G9" s="36">
        <v>508462</v>
      </c>
      <c r="H9" s="10" t="s">
        <v>4</v>
      </c>
      <c r="I9" s="1"/>
    </row>
    <row r="10" spans="1:9" x14ac:dyDescent="0.25">
      <c r="A10" s="1"/>
      <c r="B10" s="77" t="s">
        <v>83</v>
      </c>
      <c r="C10" s="78"/>
      <c r="D10" s="78"/>
      <c r="E10" s="78"/>
      <c r="F10" s="79"/>
      <c r="G10" s="36">
        <v>399500</v>
      </c>
      <c r="H10" s="10" t="s">
        <v>4</v>
      </c>
      <c r="I10" s="1"/>
    </row>
    <row r="11" spans="1:9" x14ac:dyDescent="0.25">
      <c r="A11" s="1"/>
      <c r="B11" s="73" t="s">
        <v>84</v>
      </c>
      <c r="C11" s="74"/>
      <c r="D11" s="74"/>
      <c r="E11" s="74"/>
      <c r="F11" s="75"/>
      <c r="G11" s="34">
        <f>G9-G10</f>
        <v>108962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85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86</v>
      </c>
      <c r="C15" s="78"/>
      <c r="D15" s="78"/>
      <c r="E15" s="78"/>
      <c r="F15" s="79"/>
      <c r="G15" s="36">
        <v>-15995</v>
      </c>
      <c r="H15" s="10" t="s">
        <v>4</v>
      </c>
      <c r="I15" s="1"/>
    </row>
    <row r="16" spans="1:9" x14ac:dyDescent="0.25">
      <c r="A16" s="1"/>
      <c r="B16" s="77" t="s">
        <v>87</v>
      </c>
      <c r="C16" s="78"/>
      <c r="D16" s="78"/>
      <c r="E16" s="78"/>
      <c r="F16" s="79"/>
      <c r="G16" s="36">
        <v>0</v>
      </c>
      <c r="H16" s="10" t="s">
        <v>4</v>
      </c>
      <c r="I16" s="1"/>
    </row>
    <row r="17" spans="1:9" x14ac:dyDescent="0.25">
      <c r="A17" s="1"/>
      <c r="B17" s="73" t="s">
        <v>88</v>
      </c>
      <c r="C17" s="74"/>
      <c r="D17" s="74"/>
      <c r="E17" s="74"/>
      <c r="F17" s="75"/>
      <c r="G17" s="34">
        <f>G15-G16</f>
        <v>-15995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96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97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99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98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88" t="s">
        <v>89</v>
      </c>
      <c r="C26" s="89"/>
      <c r="D26" s="89"/>
      <c r="E26" s="89"/>
      <c r="F26" s="89"/>
      <c r="G26" s="89"/>
      <c r="H26" s="90"/>
      <c r="I26" s="1"/>
    </row>
    <row r="27" spans="1:9" ht="29.25" customHeight="1" x14ac:dyDescent="0.25">
      <c r="A27" s="1"/>
      <c r="B27" s="70" t="s">
        <v>100</v>
      </c>
      <c r="C27" s="71"/>
      <c r="D27" s="71"/>
      <c r="E27" s="71"/>
      <c r="F27" s="72"/>
      <c r="G27" s="36">
        <v>0</v>
      </c>
      <c r="H27" s="10" t="s">
        <v>4</v>
      </c>
      <c r="I27" s="1"/>
    </row>
    <row r="28" spans="1:9" x14ac:dyDescent="0.25">
      <c r="A28" s="1"/>
      <c r="B28" s="77" t="s">
        <v>101</v>
      </c>
      <c r="C28" s="78"/>
      <c r="D28" s="78"/>
      <c r="E28" s="78"/>
      <c r="F28" s="79"/>
      <c r="G28" s="36">
        <v>0</v>
      </c>
      <c r="H28" s="10" t="s">
        <v>4</v>
      </c>
      <c r="I28" s="1"/>
    </row>
    <row r="29" spans="1:9" ht="30" customHeight="1" x14ac:dyDescent="0.25">
      <c r="A29" s="1"/>
      <c r="B29" s="88" t="s">
        <v>102</v>
      </c>
      <c r="C29" s="89"/>
      <c r="D29" s="89"/>
      <c r="E29" s="89"/>
      <c r="F29" s="90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88" t="s">
        <v>90</v>
      </c>
      <c r="C32" s="89"/>
      <c r="D32" s="89"/>
      <c r="E32" s="89"/>
      <c r="F32" s="89"/>
      <c r="G32" s="89"/>
      <c r="H32" s="90"/>
      <c r="I32" s="1"/>
    </row>
    <row r="33" spans="1:9" x14ac:dyDescent="0.25">
      <c r="A33" s="1"/>
      <c r="B33" s="77" t="s">
        <v>91</v>
      </c>
      <c r="C33" s="78"/>
      <c r="D33" s="78"/>
      <c r="E33" s="78"/>
      <c r="F33" s="79"/>
      <c r="G33" s="36">
        <v>0</v>
      </c>
      <c r="H33" s="10" t="s">
        <v>4</v>
      </c>
      <c r="I33" s="1"/>
    </row>
    <row r="34" spans="1:9" x14ac:dyDescent="0.25">
      <c r="A34" s="1"/>
      <c r="B34" s="77" t="s">
        <v>92</v>
      </c>
      <c r="C34" s="78"/>
      <c r="D34" s="78"/>
      <c r="E34" s="78"/>
      <c r="F34" s="79"/>
      <c r="G34" s="36">
        <v>0</v>
      </c>
      <c r="H34" s="10" t="s">
        <v>4</v>
      </c>
      <c r="I34" s="1"/>
    </row>
    <row r="35" spans="1:9" x14ac:dyDescent="0.25">
      <c r="A35" s="1"/>
      <c r="B35" s="77" t="s">
        <v>93</v>
      </c>
      <c r="C35" s="78"/>
      <c r="D35" s="78"/>
      <c r="E35" s="78"/>
      <c r="F35" s="79"/>
      <c r="G35" s="20">
        <f>'Fane 6. Gen. inv. i 2015'!F14</f>
        <v>27128.556666666667</v>
      </c>
      <c r="H35" s="10" t="s">
        <v>4</v>
      </c>
      <c r="I35" s="1"/>
    </row>
    <row r="36" spans="1:9" x14ac:dyDescent="0.25">
      <c r="A36" s="1"/>
      <c r="B36" s="73" t="s">
        <v>90</v>
      </c>
      <c r="C36" s="74"/>
      <c r="D36" s="74"/>
      <c r="E36" s="74"/>
      <c r="F36" s="75"/>
      <c r="G36" s="34">
        <f>G35-G33+G35-G34</f>
        <v>54257.113333333335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124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50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52</v>
      </c>
      <c r="C9" s="82"/>
      <c r="D9" s="82"/>
      <c r="E9" s="82"/>
      <c r="F9" s="83"/>
      <c r="G9" s="37">
        <v>5348137</v>
      </c>
      <c r="H9" s="16" t="s">
        <v>4</v>
      </c>
      <c r="I9" s="1"/>
    </row>
    <row r="10" spans="1:9" x14ac:dyDescent="0.25">
      <c r="A10" s="1"/>
      <c r="B10" s="73" t="s">
        <v>53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54</v>
      </c>
      <c r="C11" s="78"/>
      <c r="D11" s="79"/>
      <c r="E11" s="36">
        <v>2236947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55</v>
      </c>
      <c r="C12" s="78"/>
      <c r="D12" s="79"/>
      <c r="E12" s="36">
        <v>125850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56</v>
      </c>
      <c r="C13" s="78"/>
      <c r="D13" s="79"/>
      <c r="E13" s="36">
        <v>87350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57</v>
      </c>
      <c r="C14" s="78"/>
      <c r="D14" s="79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58</v>
      </c>
      <c r="C15" s="82"/>
      <c r="D15" s="83"/>
      <c r="E15" s="33">
        <f>SUM(E11:E14)</f>
        <v>2450147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59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60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61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62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63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64</v>
      </c>
      <c r="C21" s="71"/>
      <c r="D21" s="72"/>
      <c r="E21" s="36">
        <v>-300660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65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66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67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68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69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70</v>
      </c>
      <c r="C27" s="82"/>
      <c r="D27" s="83"/>
      <c r="E27" s="33">
        <f>SUM(E20:E26)</f>
        <v>-300660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71</v>
      </c>
      <c r="C28" s="82"/>
      <c r="D28" s="83"/>
      <c r="E28" s="33">
        <f>E15+E19+E27</f>
        <v>2149487</v>
      </c>
      <c r="F28" s="16" t="s">
        <v>4</v>
      </c>
      <c r="G28" s="31">
        <f>IF(E28&lt;0,0,-E28)</f>
        <v>-2149487</v>
      </c>
      <c r="H28" s="16" t="s">
        <v>4</v>
      </c>
      <c r="I28" s="1"/>
    </row>
    <row r="29" spans="1:9" x14ac:dyDescent="0.25">
      <c r="A29" s="1"/>
      <c r="B29" s="73" t="s">
        <v>72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72</v>
      </c>
      <c r="C30" s="82"/>
      <c r="D30" s="83"/>
      <c r="E30" s="37">
        <v>368177</v>
      </c>
      <c r="F30" s="16" t="s">
        <v>4</v>
      </c>
      <c r="G30" s="33">
        <f>-$E$30</f>
        <v>-368177</v>
      </c>
      <c r="H30" s="16" t="s">
        <v>4</v>
      </c>
      <c r="I30" s="1"/>
    </row>
    <row r="31" spans="1:9" x14ac:dyDescent="0.25">
      <c r="A31" s="1"/>
      <c r="B31" s="92" t="s">
        <v>118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70" t="s">
        <v>119</v>
      </c>
      <c r="C32" s="71"/>
      <c r="D32" s="72"/>
      <c r="E32" s="36">
        <v>2459326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73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74</v>
      </c>
      <c r="C34" s="71"/>
      <c r="D34" s="72"/>
      <c r="E34" s="36">
        <v>99203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75</v>
      </c>
      <c r="C35" s="82"/>
      <c r="D35" s="83"/>
      <c r="E35" s="33">
        <f>SUM(E32:E34)</f>
        <v>2558529</v>
      </c>
      <c r="F35" s="16" t="s">
        <v>4</v>
      </c>
      <c r="G35" s="33">
        <f>-E35</f>
        <v>-2558529</v>
      </c>
      <c r="H35" s="16" t="s">
        <v>4</v>
      </c>
      <c r="I35" s="1"/>
    </row>
    <row r="36" spans="1:9" x14ac:dyDescent="0.25">
      <c r="A36" s="1"/>
      <c r="B36" s="73" t="s">
        <v>51</v>
      </c>
      <c r="C36" s="74"/>
      <c r="D36" s="74"/>
      <c r="E36" s="74"/>
      <c r="F36" s="75"/>
      <c r="G36" s="34">
        <f>$G$9+$G$28+$G$30+$G$35</f>
        <v>271944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5236755.1656263396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20">
        <f>'Fane 3. Grundlag'!G11</f>
        <v>494652.11434287997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80615.751871818822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44</v>
      </c>
      <c r="C12" s="82"/>
      <c r="D12" s="83"/>
      <c r="E12" s="33">
        <f>$E$9-$E$11</f>
        <v>5156139.4137545209</v>
      </c>
      <c r="F12" s="17" t="s">
        <v>4</v>
      </c>
      <c r="G12" s="33">
        <f>E12</f>
        <v>5156139.4137545209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67" t="s">
        <v>111</v>
      </c>
      <c r="C14" s="68"/>
      <c r="D14" s="69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108962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-15995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104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70" t="s">
        <v>37</v>
      </c>
      <c r="C19" s="71"/>
      <c r="D19" s="72"/>
      <c r="E19" s="20">
        <f>'Fane 7. Korrektion af PL2015'!G29</f>
        <v>0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70" t="s">
        <v>38</v>
      </c>
      <c r="C20" s="71"/>
      <c r="D20" s="72"/>
      <c r="E20" s="20">
        <f>'Fane 7. Korrektion af PL2015'!G36</f>
        <v>54257.113333333335</v>
      </c>
      <c r="F20" s="7" t="s">
        <v>4</v>
      </c>
      <c r="G20" s="14"/>
      <c r="H20" s="15"/>
      <c r="I20" s="1"/>
    </row>
    <row r="21" spans="1:9" x14ac:dyDescent="0.25">
      <c r="A21" s="1"/>
      <c r="B21" s="67" t="s">
        <v>39</v>
      </c>
      <c r="C21" s="68"/>
      <c r="D21" s="69"/>
      <c r="E21" s="33">
        <f>SUM(E16:E20)</f>
        <v>147224.11333333334</v>
      </c>
      <c r="F21" s="17" t="s">
        <v>4</v>
      </c>
      <c r="G21" s="33">
        <f>E21</f>
        <v>147224.11333333334</v>
      </c>
      <c r="H21" s="17" t="s">
        <v>4</v>
      </c>
      <c r="I21" s="1"/>
    </row>
    <row r="22" spans="1:9" x14ac:dyDescent="0.25">
      <c r="A22" s="1"/>
      <c r="B22" s="73" t="s">
        <v>33</v>
      </c>
      <c r="C22" s="74"/>
      <c r="D22" s="74"/>
      <c r="E22" s="74"/>
      <c r="F22" s="74"/>
      <c r="G22" s="74"/>
      <c r="H22" s="75"/>
      <c r="I22" s="1"/>
    </row>
    <row r="23" spans="1:9" x14ac:dyDescent="0.25">
      <c r="A23" s="1"/>
      <c r="B23" s="67" t="s">
        <v>34</v>
      </c>
      <c r="C23" s="68"/>
      <c r="D23" s="69"/>
      <c r="E23" s="33">
        <f>'Fane 8. Kontrol af PL2015'!G36</f>
        <v>271944</v>
      </c>
      <c r="F23" s="17" t="s">
        <v>4</v>
      </c>
      <c r="G23" s="33">
        <f>E23</f>
        <v>271944</v>
      </c>
      <c r="H23" s="17" t="s">
        <v>4</v>
      </c>
      <c r="I23" s="1"/>
    </row>
    <row r="24" spans="1:9" x14ac:dyDescent="0.25">
      <c r="A24" s="1"/>
      <c r="B24" s="73" t="s">
        <v>40</v>
      </c>
      <c r="C24" s="74"/>
      <c r="D24" s="74"/>
      <c r="E24" s="74"/>
      <c r="F24" s="75"/>
      <c r="G24" s="34">
        <f>G12+G14+G21+G23</f>
        <v>5575307.5270878542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6:D16"/>
    <mergeCell ref="B21:D21"/>
    <mergeCell ref="B18:D18"/>
    <mergeCell ref="B24:F24"/>
    <mergeCell ref="B3:H4"/>
    <mergeCell ref="B9:D9"/>
    <mergeCell ref="B23:D23"/>
    <mergeCell ref="B11:D11"/>
    <mergeCell ref="B10:D10"/>
    <mergeCell ref="B12:D12"/>
    <mergeCell ref="B14:D14"/>
    <mergeCell ref="B17:D17"/>
    <mergeCell ref="B19:D19"/>
    <mergeCell ref="B20:D20"/>
    <mergeCell ref="B22:H22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41</v>
      </c>
      <c r="C9" s="71"/>
      <c r="D9" s="72"/>
      <c r="E9" s="35">
        <f>'Fane 2.1. Økonomisk ramme 2017'!$E$9-'Fane 2.1. Økonomisk ramme 2017'!$E$11</f>
        <v>5156139.4137545209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2.1. Økonomisk ramme 2017'!$E$10</f>
        <v>494652.11434287997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65482.970554682412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80251.699197940878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5141370.6851112628</v>
      </c>
      <c r="F13" s="17" t="s">
        <v>4</v>
      </c>
      <c r="G13" s="33">
        <f>E13</f>
        <v>5141370.6851112628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111</v>
      </c>
      <c r="C15" s="68"/>
      <c r="D15" s="69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43</v>
      </c>
      <c r="C16" s="74"/>
      <c r="D16" s="74"/>
      <c r="E16" s="74"/>
      <c r="F16" s="75"/>
      <c r="G16" s="34">
        <f>G13+G15</f>
        <v>5141370.6851112628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45</v>
      </c>
      <c r="C9" s="71"/>
      <c r="D9" s="72"/>
      <c r="E9" s="35">
        <f>'Fane 2.2. Økonomisk ramme 2018'!$E$9*1.0127-'Fane 2.2. Økonomisk ramme 2018'!$E$12</f>
        <v>5141370.6851112628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2.2. Økonomisk ramme 2018'!$E$10*1.0127</f>
        <v>500934.19619503448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65295.407700913034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79889.290549532903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5126776.8022626434</v>
      </c>
      <c r="F13" s="17" t="s">
        <v>4</v>
      </c>
      <c r="G13" s="33">
        <f>E13</f>
        <v>5126776.8022626434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111</v>
      </c>
      <c r="C15" s="68"/>
      <c r="D15" s="69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46</v>
      </c>
      <c r="C16" s="74"/>
      <c r="D16" s="74"/>
      <c r="E16" s="74"/>
      <c r="F16" s="75"/>
      <c r="G16" s="34">
        <f>G13+G15</f>
        <v>5126776.8022626434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112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47</v>
      </c>
      <c r="C9" s="71"/>
      <c r="D9" s="72"/>
      <c r="E9" s="35">
        <f>'Fane 2.3. Økonomisk ramme 2019'!$E$9*1.0127-'Fane 2.3. Økonomisk ramme 2019'!$E$12</f>
        <v>5126776.8022626434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2.3. Økonomisk ramme 2019'!$E$10*1.0127</f>
        <v>507296.06048671139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65110.065388735566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79528.518502340259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5112358.3491490381</v>
      </c>
      <c r="F13" s="17" t="s">
        <v>4</v>
      </c>
      <c r="G13" s="33">
        <f>E13</f>
        <v>5112358.3491490381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111</v>
      </c>
      <c r="C15" s="68"/>
      <c r="D15" s="69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48</v>
      </c>
      <c r="C16" s="74"/>
      <c r="D16" s="74"/>
      <c r="E16" s="74"/>
      <c r="F16" s="75"/>
      <c r="G16" s="34">
        <f>G13+G15</f>
        <v>5112358.3491490381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105</v>
      </c>
      <c r="C9" s="78"/>
      <c r="D9" s="78"/>
      <c r="E9" s="78"/>
      <c r="F9" s="79"/>
      <c r="G9" s="36">
        <v>1947303.8713032878</v>
      </c>
      <c r="H9" s="10" t="s">
        <v>4</v>
      </c>
      <c r="I9" s="1"/>
    </row>
    <row r="10" spans="1:9" x14ac:dyDescent="0.25">
      <c r="A10" s="1"/>
      <c r="B10" s="77" t="s">
        <v>106</v>
      </c>
      <c r="C10" s="78"/>
      <c r="D10" s="78"/>
      <c r="E10" s="78"/>
      <c r="F10" s="79"/>
      <c r="G10" s="36">
        <v>2794799.1799801718</v>
      </c>
      <c r="H10" s="10" t="s">
        <v>4</v>
      </c>
      <c r="I10" s="1"/>
    </row>
    <row r="11" spans="1:9" x14ac:dyDescent="0.25">
      <c r="A11" s="1"/>
      <c r="B11" s="77" t="s">
        <v>107</v>
      </c>
      <c r="C11" s="78"/>
      <c r="D11" s="78"/>
      <c r="E11" s="78"/>
      <c r="F11" s="79"/>
      <c r="G11" s="36">
        <v>494652.11434287997</v>
      </c>
      <c r="H11" s="10" t="s">
        <v>4</v>
      </c>
      <c r="I11" s="1"/>
    </row>
    <row r="12" spans="1:9" x14ac:dyDescent="0.25">
      <c r="A12" s="1"/>
      <c r="B12" s="73" t="s">
        <v>49</v>
      </c>
      <c r="C12" s="74"/>
      <c r="D12" s="74"/>
      <c r="E12" s="74"/>
      <c r="F12" s="75"/>
      <c r="G12" s="34">
        <f>SUM(G9:G11)</f>
        <v>5236755.1656263396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113</v>
      </c>
      <c r="C9" s="78"/>
      <c r="D9" s="78"/>
      <c r="E9" s="78"/>
      <c r="F9" s="79"/>
      <c r="G9" s="20">
        <f>'Fane 3. Grundlag'!G12-'Fane 3. Grundlag'!G11</f>
        <v>4742103.0512834601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76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80615.751871818822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121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110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78</v>
      </c>
      <c r="C9" s="78"/>
      <c r="D9" s="78"/>
      <c r="E9" s="78"/>
      <c r="F9" s="79"/>
      <c r="G9" s="36">
        <v>241739</v>
      </c>
      <c r="H9" s="10" t="s">
        <v>4</v>
      </c>
      <c r="I9" s="1"/>
    </row>
    <row r="10" spans="1:9" x14ac:dyDescent="0.25">
      <c r="A10" s="1"/>
      <c r="B10" s="77" t="s">
        <v>79</v>
      </c>
      <c r="C10" s="78"/>
      <c r="D10" s="78"/>
      <c r="E10" s="78"/>
      <c r="F10" s="79"/>
      <c r="G10" s="36">
        <v>241739</v>
      </c>
      <c r="H10" s="10" t="s">
        <v>4</v>
      </c>
      <c r="I10" s="1"/>
    </row>
    <row r="11" spans="1:9" x14ac:dyDescent="0.25">
      <c r="A11" s="1"/>
      <c r="B11" s="84" t="s">
        <v>94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80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3" t="s">
        <v>77</v>
      </c>
      <c r="C13" s="74"/>
      <c r="D13" s="74"/>
      <c r="E13" s="74"/>
      <c r="F13" s="75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RowHeight="15" x14ac:dyDescent="0.25"/>
  <cols>
    <col min="1" max="1" width="5.140625" customWidth="1"/>
    <col min="2" max="2" width="37.71093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122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81</v>
      </c>
      <c r="F9" s="87" t="s">
        <v>3</v>
      </c>
      <c r="G9" s="87"/>
      <c r="H9" s="1"/>
    </row>
    <row r="10" spans="1:8" x14ac:dyDescent="0.25">
      <c r="A10" s="1"/>
      <c r="B10" s="41" t="s">
        <v>115</v>
      </c>
      <c r="C10" s="39">
        <v>2015</v>
      </c>
      <c r="D10" s="39">
        <v>10</v>
      </c>
      <c r="E10" s="36">
        <v>244348</v>
      </c>
      <c r="F10" s="20">
        <f>E10/D10</f>
        <v>24434.799999999999</v>
      </c>
      <c r="G10" s="10" t="s">
        <v>4</v>
      </c>
      <c r="H10" s="1"/>
    </row>
    <row r="11" spans="1:8" x14ac:dyDescent="0.25">
      <c r="A11" s="1"/>
      <c r="B11" s="41" t="s">
        <v>116</v>
      </c>
      <c r="C11" s="39">
        <v>2015</v>
      </c>
      <c r="D11" s="39">
        <v>75</v>
      </c>
      <c r="E11" s="36">
        <v>13823</v>
      </c>
      <c r="F11" s="20">
        <f t="shared" ref="F11:F13" si="0">E11/D11</f>
        <v>184.30666666666667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6">
        <v>7700</v>
      </c>
      <c r="F12" s="20">
        <f t="shared" si="0"/>
        <v>770</v>
      </c>
      <c r="G12" s="10" t="s">
        <v>4</v>
      </c>
      <c r="H12" s="1"/>
    </row>
    <row r="13" spans="1:8" x14ac:dyDescent="0.25">
      <c r="A13" s="1"/>
      <c r="B13" s="41" t="s">
        <v>117</v>
      </c>
      <c r="C13" s="39">
        <v>2015</v>
      </c>
      <c r="D13" s="39">
        <v>20</v>
      </c>
      <c r="E13" s="36">
        <v>34789</v>
      </c>
      <c r="F13" s="20">
        <f t="shared" si="0"/>
        <v>1739.45</v>
      </c>
      <c r="G13" s="10" t="s">
        <v>4</v>
      </c>
      <c r="H13" s="1"/>
    </row>
    <row r="14" spans="1:8" x14ac:dyDescent="0.25">
      <c r="A14" s="1"/>
      <c r="B14" s="73" t="s">
        <v>5</v>
      </c>
      <c r="C14" s="74"/>
      <c r="D14" s="74"/>
      <c r="E14" s="75"/>
      <c r="F14" s="34">
        <f>SUM(F10:F13)</f>
        <v>27128.556666666667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2016-11-09T08:35:48Z</dcterms:modified>
</cp:coreProperties>
</file>