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2" l="1"/>
  <c r="F10" i="2"/>
  <c r="F11" i="2"/>
  <c r="F12" i="2"/>
  <c r="F13" i="2"/>
  <c r="F14" i="2"/>
  <c r="F15" i="2"/>
  <c r="F9" i="7" l="1"/>
  <c r="F10" i="7"/>
  <c r="F11" i="7"/>
  <c r="F12" i="7"/>
  <c r="F13" i="7"/>
  <c r="F14" i="7"/>
  <c r="C10" i="4" l="1"/>
  <c r="E31" i="19" l="1"/>
  <c r="C36" i="19" l="1"/>
  <c r="E36" i="19" s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C12" i="8" l="1"/>
  <c r="E29" i="19"/>
  <c r="C15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16" i="7" l="1"/>
  <c r="C9" i="12" l="1"/>
  <c r="C11" i="12" s="1"/>
  <c r="C31" i="8" s="1"/>
  <c r="E31" i="8" s="1"/>
  <c r="F8" i="2" l="1"/>
  <c r="F8" i="7"/>
  <c r="F15" i="7" s="1"/>
  <c r="F16" i="2" l="1"/>
  <c r="C9" i="10" s="1"/>
  <c r="C15" i="11" l="1"/>
  <c r="C28" i="8" s="1"/>
  <c r="C16" i="4"/>
  <c r="C26" i="8" s="1"/>
  <c r="C27" i="3"/>
  <c r="C24" i="8" s="1"/>
  <c r="F17" i="7"/>
  <c r="C18" i="8" s="1"/>
  <c r="C21" i="3"/>
  <c r="C23" i="8" s="1"/>
  <c r="C10" i="3"/>
  <c r="C21" i="8" s="1"/>
  <c r="C25" i="8"/>
  <c r="C10" i="10"/>
  <c r="C17" i="8" s="1"/>
  <c r="F18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<sst xmlns="http://schemas.openxmlformats.org/spreadsheetml/2006/main" count="395" uniqueCount="206">
  <si>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</si>
  <si>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</si>
  <si>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</si>
  <si>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</si>
  <si>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</si>
  <si>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</si>
  <si>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</si>
  <si>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</si>
  <si>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</si>
  <si>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</si>
  <si>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</si>
  <si>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</si>
  <si>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</si>
  <si>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</si>
  <si>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</si>
  <si>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</si>
  <si>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</si>
  <si>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</si>
  <si>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</si>
  <si>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</si>
  <si>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</si>
  <si>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</si>
  <si>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</si>
  <si>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</si>
  <si>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</si>
  <si>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</si>
  <si>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</si>
  <si>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</si>
  <si>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</si>
  <si>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</si>
  <si>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</si>
  <si>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</si>
  <si>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</si>
  <si>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</si>
  <si>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</si>
  <si>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</si>
  <si>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</si>
  <si>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</si>
  <si>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</si>
  <si>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</si>
  <si>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</si>
  <si>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</si>
  <si>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</si>
  <si>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</si>
  <si>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</si>
  <si>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</si>
  <si>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</si>
  <si>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</si>
  <si>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</si>
  <si>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</si>
  <si>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</si>
  <si>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</si>
  <si>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</si>
  <si>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</si>
  <si>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</si>
  <si>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</si>
  <si>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</si>
  <si>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</si>
  <si>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</si>
  <si>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</si>
  <si>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</si>
  <si>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</si>
  <si>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</si>
  <si>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</si>
  <si>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</si>
  <si>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</si>
  <si>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</si>
  <si>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</si>
  <si>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</si>
  <si>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</si>
  <si>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</si>
  <si>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</si>
  <si>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</si>
  <si>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</si>
  <si>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</si>
  <si>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</si>
  <si>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</si>
  <si>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</si>
  <si>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</si>
  <si>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</si>
  <si>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</si>
  <si>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</si>
  <si>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</si>
  <si>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</si>
  <si>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</si>
  <si>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</si>
  <si>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</si>
  <si>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</si>
  <si>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</si>
  <si>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</si>
  <si>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</si>
  <si>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</si>
  <si>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</si>
  <si>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</si>
  <si>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</si>
  <si>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</si>
  <si>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</si>
  <si>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</si>
  <si>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</si>
  <si>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</si>
  <si>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</si>
  <si>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</si>
  <si>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</si>
  <si>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</si>
  <si>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</si>
  <si>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</si>
  <si>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</si>
  <si>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</si>
  <si>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</si>
  <si>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</si>
  <si>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</si>
  <si>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</si>
  <si>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</si>
  <si>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</si>
  <si>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</si>
  <si>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</si>
  <si>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</si>
  <si>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</si>
  <si>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</si>
  <si>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</si>
  <si>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</si>
  <si>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</si>
  <si>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</si>
  <si>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</si>
  <si>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</si>
  <si>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</si>
  <si>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</si>
  <si>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</si>
  <si>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</si>
  <si>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</si>
  <si>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</si>
  <si>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</si>
  <si>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</si>
  <si>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</si>
  <si>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</si>
  <si>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</si>
  <si>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</si>
  <si>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</si>
  <si>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</si>
  <si>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</si>
  <si>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</si>
  <si>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</si>
  <si>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</si>
  <si>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</si>
  <si>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</si>
  <si>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</si>
  <si>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</si>
  <si>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</si>
  <si>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</si>
  <si>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</si>
  <si>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</si>
  <si>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</si>
  <si>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</si>
  <si>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</si>
  <si>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</si>
  <si>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</si>
  <si>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</si>
  <si>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</si>
  <si>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</si>
  <si>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</si>
  <si>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</si>
  <si>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</si>
  <si>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</si>
  <si>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</si>
  <si>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</si>
  <si>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</si>
  <si>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</si>
  <si>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</si>
  <si>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</si>
  <si>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</si>
  <si>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</si>
  <si>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</si>
  <si>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</si>
  <si>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</si>
  <si>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</si>
  <si>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</si>
  <si>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</si>
  <si>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</si>
  <si>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</si>
  <si>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</si>
  <si>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</si>
  <si>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Ledelsessystem</t>
  </si>
  <si>
    <t>Andet, VVM-analyse</t>
  </si>
  <si>
    <t>Andet, Drift af UV-anlæg</t>
  </si>
  <si>
    <t>Beluftningsanlæg, ika-beluftning, Mek./EL</t>
  </si>
  <si>
    <t>Råvandsstation komplet montering og boringshus/tørbrønd</t>
  </si>
  <si>
    <t>Elanlæg - vandværk</t>
  </si>
  <si>
    <t>Arbejdsplads</t>
  </si>
  <si>
    <t>Tjenestemandspensioner</t>
  </si>
  <si>
    <t>Ejendomsskatter</t>
  </si>
  <si>
    <t>2014</t>
  </si>
  <si>
    <t>30</t>
  </si>
  <si>
    <t>Pumpe inkl. stigrør og forerørsforsejlinger mv.</t>
  </si>
  <si>
    <t>15</t>
  </si>
  <si>
    <t>25</t>
  </si>
  <si>
    <t>Rentvandsbeholder  element</t>
  </si>
  <si>
    <t>50</t>
  </si>
  <si>
    <t>Ledningsnet &gt; Ø 500 mm</t>
  </si>
  <si>
    <t>75</t>
  </si>
  <si>
    <t>Ø110 mm &lt; Ledningsnet ≤ Ø 250 mm</t>
  </si>
  <si>
    <t>5</t>
  </si>
  <si>
    <t>Etageareal vandbehandlingsbygning</t>
  </si>
  <si>
    <t>Sjælsø Vand AS</t>
  </si>
  <si>
    <t>V164</t>
  </si>
  <si>
    <t>Tillæg for gennemførte investeringer i 2010-2014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</si>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</sst>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202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203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128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137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33" t="s">
        <v>138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7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Sjælsø Vand AS</v>
      </c>
      <c r="B1" s="56"/>
      <c r="C1" s="56"/>
      <c r="D1" s="56"/>
      <c r="E1" s="56"/>
    </row>
    <row r="2" spans="1:5" x14ac:dyDescent="0.25">
      <c r="A2" s="220" t="str">
        <f>'1. Forside'!A2</f>
        <v>V164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181</v>
      </c>
      <c r="C7" s="51">
        <v>65000</v>
      </c>
      <c r="D7" s="190" t="s">
        <v>0</v>
      </c>
      <c r="E7" s="56"/>
    </row>
    <row r="8" spans="1:5" x14ac:dyDescent="0.25">
      <c r="A8" s="56"/>
      <c r="B8" s="212" t="s">
        <v>182</v>
      </c>
      <c r="C8" s="51">
        <v>100000</v>
      </c>
      <c r="D8" s="190" t="s">
        <v>0</v>
      </c>
      <c r="E8" s="56"/>
    </row>
    <row r="9" spans="1:5" x14ac:dyDescent="0.25">
      <c r="A9" s="56"/>
      <c r="B9" s="212" t="s">
        <v>183</v>
      </c>
      <c r="C9" s="51">
        <v>210000</v>
      </c>
      <c r="D9" s="190" t="s">
        <v>0</v>
      </c>
      <c r="E9" s="56"/>
    </row>
    <row r="10" spans="1:5" x14ac:dyDescent="0.25">
      <c r="A10" s="56"/>
      <c r="B10" s="54" t="s">
        <v>36</v>
      </c>
      <c r="C10" s="55">
        <f>SUM(C7:C9)</f>
        <v>375000</v>
      </c>
      <c r="D10" s="191" t="s">
        <v>0</v>
      </c>
      <c r="E10" s="56"/>
    </row>
    <row r="11" spans="1:5" x14ac:dyDescent="0.25">
      <c r="A11" s="56"/>
      <c r="B11" s="56"/>
      <c r="C11" s="182"/>
      <c r="D11" s="56"/>
      <c r="E11" s="56"/>
    </row>
    <row r="12" spans="1:5" x14ac:dyDescent="0.25">
      <c r="A12" s="56"/>
      <c r="B12" s="56"/>
      <c r="C12" s="182"/>
      <c r="D12" s="56"/>
      <c r="E12" s="56"/>
    </row>
    <row r="13" spans="1:5" ht="27.2" customHeight="1" x14ac:dyDescent="0.25">
      <c r="A13" s="56"/>
      <c r="B13" s="20" t="s">
        <v>146</v>
      </c>
      <c r="C13" s="192"/>
      <c r="D13" s="189"/>
      <c r="E13" s="56"/>
    </row>
    <row r="14" spans="1:5" ht="16.7" customHeight="1" x14ac:dyDescent="0.25">
      <c r="A14" s="56"/>
      <c r="B14" s="108" t="s">
        <v>147</v>
      </c>
      <c r="C14" s="19">
        <v>364230.33</v>
      </c>
      <c r="D14" s="151" t="s">
        <v>0</v>
      </c>
      <c r="E14" s="56"/>
    </row>
    <row r="15" spans="1:5" ht="16.7" customHeight="1" x14ac:dyDescent="0.25">
      <c r="A15" s="56"/>
      <c r="B15" s="108" t="s">
        <v>148</v>
      </c>
      <c r="C15" s="40">
        <v>555000</v>
      </c>
      <c r="D15" s="151" t="s">
        <v>0</v>
      </c>
      <c r="E15" s="56"/>
    </row>
    <row r="16" spans="1:5" x14ac:dyDescent="0.25">
      <c r="A16" s="56"/>
      <c r="B16" s="28" t="s">
        <v>149</v>
      </c>
      <c r="C16" s="55">
        <f>C14-C15</f>
        <v>-190769.66999999998</v>
      </c>
      <c r="D16" s="153" t="s">
        <v>0</v>
      </c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x14ac:dyDescent="0.25">
      <c r="A18" s="56"/>
      <c r="B18" s="193"/>
      <c r="C18" s="56"/>
      <c r="D18" s="56"/>
      <c r="E18" s="56"/>
    </row>
    <row r="19" spans="1:5" ht="15.75" x14ac:dyDescent="0.25">
      <c r="A19" s="56"/>
      <c r="B19" s="193"/>
      <c r="C19" s="56"/>
      <c r="D19" s="56"/>
      <c r="E19" s="56"/>
    </row>
    <row r="20" spans="1:5" ht="15.75" hidden="1" x14ac:dyDescent="0.25">
      <c r="B20" s="194"/>
      <c r="E20" s="195"/>
    </row>
    <row r="21" spans="1:5" ht="15.75" hidden="1" x14ac:dyDescent="0.25">
      <c r="B21" s="195"/>
      <c r="C21" s="195"/>
    </row>
    <row r="22" spans="1:5" ht="15.75" hidden="1" x14ac:dyDescent="0.25">
      <c r="B22" s="195"/>
      <c r="E22" s="195"/>
    </row>
    <row r="23" spans="1:5" ht="15.75" hidden="1" x14ac:dyDescent="0.25">
      <c r="B23" s="195"/>
      <c r="D23" s="195"/>
    </row>
    <row r="24" spans="1:5" ht="15.75" hidden="1" x14ac:dyDescent="0.25">
      <c r="B24" s="195"/>
      <c r="C24" s="195"/>
    </row>
    <row r="25" spans="1:5" ht="15.75" hidden="1" x14ac:dyDescent="0.25">
      <c r="B25" s="195"/>
      <c r="C25" s="195"/>
    </row>
    <row r="26" spans="1:5" ht="15.75" hidden="1" x14ac:dyDescent="0.25">
      <c r="B26" s="195"/>
      <c r="D26" s="195"/>
    </row>
    <row r="27" spans="1:5" ht="15.75" hidden="1" x14ac:dyDescent="0.25">
      <c r="B27" s="195"/>
      <c r="D27" s="195"/>
    </row>
    <row r="28" spans="1:5" ht="15.75" hidden="1" x14ac:dyDescent="0.25">
      <c r="B28" s="195"/>
      <c r="D28" s="195"/>
    </row>
    <row r="29" spans="1:5" ht="15.75" hidden="1" x14ac:dyDescent="0.25">
      <c r="B29" s="194"/>
      <c r="C29" s="194"/>
    </row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idden="1" x14ac:dyDescent="0.25"/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5"/>
    </row>
    <row r="63" spans="2:2" ht="15.75" hidden="1" x14ac:dyDescent="0.25">
      <c r="B63" s="195"/>
    </row>
    <row r="64" spans="2:2" ht="15.75" hidden="1" x14ac:dyDescent="0.25">
      <c r="B64" s="194"/>
    </row>
    <row r="65" spans="1:5" hidden="1" x14ac:dyDescent="0.25"/>
    <row r="66" spans="1:5" hidden="1" x14ac:dyDescent="0.25"/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>
      <c r="A72" s="185"/>
      <c r="B72" s="185"/>
      <c r="C72" s="185"/>
      <c r="D72" s="185"/>
      <c r="E72" s="185"/>
    </row>
    <row r="73" spans="1:5" hidden="1" x14ac:dyDescent="0.25">
      <c r="A73" s="185"/>
      <c r="B73" s="185"/>
      <c r="C73" s="185"/>
      <c r="D73" s="185"/>
      <c r="E73" s="185"/>
    </row>
    <row r="74" spans="1:5" hidden="1" x14ac:dyDescent="0.25"/>
    <row r="75" spans="1:5" hidden="1" x14ac:dyDescent="0.25"/>
    <row r="76" spans="1:5" hidden="1" x14ac:dyDescent="0.25"/>
    <row r="77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Sjælsø Vand AS</v>
      </c>
      <c r="B1" s="26"/>
      <c r="C1" s="26"/>
      <c r="D1" s="26"/>
      <c r="E1" s="26"/>
    </row>
    <row r="2" spans="1:5" x14ac:dyDescent="0.25">
      <c r="A2" s="221" t="str">
        <f>'1. Forside'!A2</f>
        <v>V164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177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543229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543229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571966.12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886310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-314343.88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Sjælsø Vand AS</v>
      </c>
      <c r="B1" s="26"/>
      <c r="C1" s="26"/>
      <c r="D1" s="26"/>
      <c r="E1" s="26"/>
    </row>
    <row r="2" spans="1:5" x14ac:dyDescent="0.25">
      <c r="A2" s="221" t="str">
        <f>'1. Forside'!A2</f>
        <v>V164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178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9634954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4250641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5384313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1076862.6000000001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19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Sjælsø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V164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179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28575670.116995104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2402705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1887804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1380562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450000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6121071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4606248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-4311200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-6416120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-10727320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-1</v>
      </c>
      <c r="D27" s="79" t="s">
        <v>0</v>
      </c>
      <c r="E27" s="10">
        <f>IF(C27&lt;0,0,-C27)</f>
        <v>0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29320140.809999999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29320140.809999999</v>
      </c>
      <c r="D36" s="79" t="s">
        <v>0</v>
      </c>
      <c r="E36" s="10">
        <f>-C36</f>
        <v>-29320140.809999999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-744470.693004895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Sjælsø 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V164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180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4138427</v>
      </c>
      <c r="D7" s="222" t="s">
        <v>0</v>
      </c>
      <c r="E7" s="223">
        <v>2582429</v>
      </c>
      <c r="F7" s="222" t="s">
        <v>0</v>
      </c>
      <c r="G7" s="223">
        <v>4606248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1587824</v>
      </c>
      <c r="D8" s="222" t="s">
        <v>0</v>
      </c>
      <c r="E8" s="224">
        <v>2582429</v>
      </c>
      <c r="F8" s="222" t="s">
        <v>0</v>
      </c>
      <c r="G8" s="224">
        <v>4606248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/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2550603</v>
      </c>
      <c r="D11" s="226" t="s">
        <v>0</v>
      </c>
      <c r="E11" s="55">
        <f>C11+E7-E8-E9</f>
        <v>2550603</v>
      </c>
      <c r="F11" s="226" t="s">
        <v>0</v>
      </c>
      <c r="G11" s="55">
        <f>E11+G7-G8-G9</f>
        <v>2550603</v>
      </c>
      <c r="H11" s="226" t="s">
        <v>0</v>
      </c>
      <c r="I11" s="55">
        <f>G11+I7-I8-I9</f>
        <v>2550603</v>
      </c>
      <c r="J11" s="226" t="s">
        <v>0</v>
      </c>
      <c r="K11" s="55">
        <f>K7-K8-K9+K10+I11</f>
        <v>2550603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4" zoomScaleNormal="90" workbookViewId="0">
      <selection activeCell="B17" sqref="B17"/>
    </sheetView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Sjælsø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V164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16145663.900173919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-61353.522820660895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-167915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15916395.377353258</v>
      </c>
      <c r="D13" s="79" t="s">
        <v>0</v>
      </c>
      <c r="E13" s="6">
        <f>C13</f>
        <v>15916395.377353258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2399721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204</v>
      </c>
      <c r="C16" s="14">
        <f>'6. Gennemførte investeringer'!F18</f>
        <v>2030793.0533333335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55884.626666666649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investeringer'!F17</f>
        <v>658520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5144918.6800000006</v>
      </c>
      <c r="D19" s="79" t="s">
        <v>0</v>
      </c>
      <c r="E19" s="8">
        <f>C19</f>
        <v>5144918.6800000006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omkostninger'!C10</f>
        <v>1232900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omkostninger'!C15</f>
        <v>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omkostninger'!C21</f>
        <v>50000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omkostninger'!C27</f>
        <v>-885253.3600000001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servicemål'!C10</f>
        <v>375000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servicemål'!C16</f>
        <v>-190769.66999999998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543229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-314343.88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810762.09</v>
      </c>
      <c r="D29" s="79" t="s">
        <v>0</v>
      </c>
      <c r="E29" s="6">
        <f>C29</f>
        <v>810762.09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1076862.6000000001</v>
      </c>
      <c r="D31" s="79" t="s">
        <v>0</v>
      </c>
      <c r="E31" s="10">
        <f>C31</f>
        <v>1076862.6000000001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-744470.693004895</v>
      </c>
      <c r="D33" s="79" t="s">
        <v>0</v>
      </c>
      <c r="E33" s="12">
        <f>C33</f>
        <v>-744470.693004895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22204468.054348364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7558806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2.9375628974137404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2.9375628974137404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Sjælsø Vand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V164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16145663.900173919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16145663.900173919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16145663.900173919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-61353.522820660895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Sjælsø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V164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13119966.485281326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16084310.377353258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16145663.900173919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671659.61824723496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167915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Sjælsø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V164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59577977.158816576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2399721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2399721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4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Sjælsø Vand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V164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185</v>
      </c>
      <c r="C8" s="30" t="s">
        <v>190</v>
      </c>
      <c r="D8" s="31" t="s">
        <v>191</v>
      </c>
      <c r="E8" s="32">
        <v>102397</v>
      </c>
      <c r="F8" s="34">
        <f t="shared" ref="F8" si="0">E8/D8</f>
        <v>3413.2333333333331</v>
      </c>
      <c r="G8" s="35" t="s">
        <v>0</v>
      </c>
      <c r="H8" s="26"/>
    </row>
    <row r="9" spans="1:8" s="148" customFormat="1" x14ac:dyDescent="0.25">
      <c r="A9" s="26"/>
      <c r="B9" s="29" t="s">
        <v>192</v>
      </c>
      <c r="C9" s="30" t="s">
        <v>190</v>
      </c>
      <c r="D9" s="31" t="s">
        <v>193</v>
      </c>
      <c r="E9" s="32">
        <v>188466</v>
      </c>
      <c r="F9" s="34">
        <f t="shared" ref="F9:F15" si="1">E9/D9</f>
        <v>12564.4</v>
      </c>
      <c r="G9" s="35" t="s">
        <v>0</v>
      </c>
      <c r="H9" s="26"/>
    </row>
    <row r="10" spans="1:8" s="148" customFormat="1" x14ac:dyDescent="0.25">
      <c r="A10" s="26"/>
      <c r="B10" s="29" t="s">
        <v>186</v>
      </c>
      <c r="C10" s="30" t="s">
        <v>190</v>
      </c>
      <c r="D10" s="31" t="s">
        <v>194</v>
      </c>
      <c r="E10" s="32">
        <v>1485196</v>
      </c>
      <c r="F10" s="34">
        <f t="shared" si="1"/>
        <v>59407.839999999997</v>
      </c>
      <c r="G10" s="35" t="s">
        <v>0</v>
      </c>
      <c r="H10" s="26"/>
    </row>
    <row r="11" spans="1:8" s="148" customFormat="1" x14ac:dyDescent="0.25">
      <c r="A11" s="26"/>
      <c r="B11" s="29" t="s">
        <v>195</v>
      </c>
      <c r="C11" s="30" t="s">
        <v>190</v>
      </c>
      <c r="D11" s="31" t="s">
        <v>196</v>
      </c>
      <c r="E11" s="32">
        <v>78032</v>
      </c>
      <c r="F11" s="34">
        <f t="shared" si="1"/>
        <v>1560.64</v>
      </c>
      <c r="G11" s="35" t="s">
        <v>0</v>
      </c>
      <c r="H11" s="26"/>
    </row>
    <row r="12" spans="1:8" s="148" customFormat="1" x14ac:dyDescent="0.25">
      <c r="A12" s="26"/>
      <c r="B12" s="29" t="s">
        <v>197</v>
      </c>
      <c r="C12" s="30" t="s">
        <v>190</v>
      </c>
      <c r="D12" s="31" t="s">
        <v>198</v>
      </c>
      <c r="E12" s="32">
        <v>3970494</v>
      </c>
      <c r="F12" s="34">
        <f t="shared" si="1"/>
        <v>52939.92</v>
      </c>
      <c r="G12" s="35" t="s">
        <v>0</v>
      </c>
      <c r="H12" s="26"/>
    </row>
    <row r="13" spans="1:8" s="148" customFormat="1" x14ac:dyDescent="0.25">
      <c r="A13" s="26"/>
      <c r="B13" s="29" t="s">
        <v>199</v>
      </c>
      <c r="C13" s="30" t="s">
        <v>190</v>
      </c>
      <c r="D13" s="31" t="s">
        <v>198</v>
      </c>
      <c r="E13" s="32">
        <v>2610498</v>
      </c>
      <c r="F13" s="34">
        <f t="shared" si="1"/>
        <v>34806.639999999999</v>
      </c>
      <c r="G13" s="35" t="s">
        <v>0</v>
      </c>
      <c r="H13" s="26"/>
    </row>
    <row r="14" spans="1:8" s="148" customFormat="1" x14ac:dyDescent="0.25">
      <c r="A14" s="26"/>
      <c r="B14" s="29" t="s">
        <v>187</v>
      </c>
      <c r="C14" s="30" t="s">
        <v>190</v>
      </c>
      <c r="D14" s="31" t="s">
        <v>200</v>
      </c>
      <c r="E14" s="32">
        <v>296349</v>
      </c>
      <c r="F14" s="34">
        <f t="shared" si="1"/>
        <v>59269.8</v>
      </c>
      <c r="G14" s="35" t="s">
        <v>0</v>
      </c>
      <c r="H14" s="26"/>
    </row>
    <row r="15" spans="1:8" s="148" customFormat="1" x14ac:dyDescent="0.25">
      <c r="A15" s="26"/>
      <c r="B15" s="29" t="s">
        <v>201</v>
      </c>
      <c r="C15" s="30" t="s">
        <v>190</v>
      </c>
      <c r="D15" s="31" t="s">
        <v>194</v>
      </c>
      <c r="E15" s="32">
        <v>99496</v>
      </c>
      <c r="F15" s="34">
        <f t="shared" si="1"/>
        <v>3979.84</v>
      </c>
      <c r="G15" s="35" t="s">
        <v>0</v>
      </c>
      <c r="H15" s="26"/>
    </row>
    <row r="16" spans="1:8" s="148" customFormat="1" x14ac:dyDescent="0.25">
      <c r="A16" s="26"/>
      <c r="B16" s="23" t="s">
        <v>71</v>
      </c>
      <c r="C16" s="158"/>
      <c r="D16" s="158"/>
      <c r="E16" s="158"/>
      <c r="F16" s="36">
        <f>SUM(F8:F15)</f>
        <v>227942.31333333332</v>
      </c>
      <c r="G16" s="37" t="s">
        <v>0</v>
      </c>
      <c r="H16" s="26"/>
    </row>
    <row r="17" spans="1:8" s="148" customFormat="1" x14ac:dyDescent="0.25">
      <c r="A17" s="26"/>
      <c r="B17" s="107" t="s">
        <v>132</v>
      </c>
      <c r="C17" s="159"/>
      <c r="D17" s="159"/>
      <c r="E17" s="159"/>
      <c r="F17" s="66">
        <v>1802850.7400000002</v>
      </c>
      <c r="G17" s="37" t="s">
        <v>0</v>
      </c>
      <c r="H17" s="26"/>
    </row>
    <row r="18" spans="1:8" s="148" customFormat="1" x14ac:dyDescent="0.25">
      <c r="A18" s="26"/>
      <c r="B18" s="39" t="s">
        <v>68</v>
      </c>
      <c r="C18" s="160"/>
      <c r="D18" s="160"/>
      <c r="E18" s="161"/>
      <c r="F18" s="38">
        <f>F16+F17</f>
        <v>2030793.0533333335</v>
      </c>
      <c r="G18" s="38" t="s">
        <v>0</v>
      </c>
      <c r="H18" s="26"/>
    </row>
    <row r="19" spans="1:8" s="148" customFormat="1" x14ac:dyDescent="0.25">
      <c r="A19" s="26"/>
      <c r="B19" s="26"/>
      <c r="C19" s="26"/>
      <c r="D19" s="26"/>
      <c r="E19" s="26"/>
      <c r="F19" s="26"/>
      <c r="G19" s="26"/>
      <c r="H19" s="26"/>
    </row>
    <row r="20" spans="1:8" s="148" customFormat="1" x14ac:dyDescent="0.25">
      <c r="A20" s="26"/>
      <c r="B20" s="26"/>
      <c r="C20" s="26"/>
      <c r="D20" s="26"/>
      <c r="E20" s="26"/>
      <c r="F20" s="26"/>
      <c r="G20" s="26"/>
      <c r="H20" s="26"/>
    </row>
    <row r="21" spans="1:8" s="148" customFormat="1" x14ac:dyDescent="0.25">
      <c r="A21" s="26"/>
      <c r="B21" s="26"/>
      <c r="C21" s="26"/>
      <c r="D21" s="26"/>
      <c r="E21" s="26"/>
      <c r="F21" s="26"/>
      <c r="G21" s="26"/>
      <c r="H21" s="26"/>
    </row>
    <row r="22" spans="1:8" s="148" customFormat="1" hidden="1" x14ac:dyDescent="0.25"/>
    <row r="23" spans="1:8" s="148" customFormat="1" hidden="1" x14ac:dyDescent="0.25"/>
    <row r="24" spans="1:8" s="148" customFormat="1" hidden="1" x14ac:dyDescent="0.25"/>
    <row r="25" spans="1:8" s="148" customFormat="1" ht="14.45" hidden="1" customHeight="1" x14ac:dyDescent="0.25"/>
    <row r="26" spans="1:8" s="148" customFormat="1" ht="14.45" hidden="1" customHeight="1" x14ac:dyDescent="0.25"/>
    <row r="27" spans="1:8" s="148" customFormat="1" ht="15" hidden="1" customHeight="1" x14ac:dyDescent="0.25"/>
    <row r="28" spans="1:8" s="148" customFormat="1" ht="15" hidden="1" customHeight="1" x14ac:dyDescent="0.25"/>
    <row r="29" spans="1:8" s="148" customFormat="1" ht="15" hidden="1" customHeight="1" x14ac:dyDescent="0.25"/>
    <row r="30" spans="1:8" s="148" customFormat="1" ht="15" hidden="1" customHeight="1" x14ac:dyDescent="0.25"/>
    <row r="31" spans="1:8" s="148" customFormat="1" ht="15" hidden="1" customHeight="1" x14ac:dyDescent="0.25"/>
    <row r="32" spans="1:8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Sjælsø Vand AS</v>
      </c>
      <c r="B1" s="162"/>
      <c r="C1" s="162"/>
      <c r="D1" s="162"/>
      <c r="E1" s="162"/>
    </row>
    <row r="2" spans="1:5" x14ac:dyDescent="0.25">
      <c r="A2" s="1" t="str">
        <f>'1. Forside'!A2</f>
        <v>V164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200000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200000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investeringer'!F16</f>
        <v>227942.31333333332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55884.626666666649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5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Sjælsø Vand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V164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184</v>
      </c>
      <c r="C8" s="30">
        <v>2015</v>
      </c>
      <c r="D8" s="31">
        <v>25</v>
      </c>
      <c r="E8" s="32">
        <v>5000000</v>
      </c>
      <c r="F8" s="45">
        <f>E8/D8</f>
        <v>200000</v>
      </c>
      <c r="G8" s="35" t="s">
        <v>0</v>
      </c>
      <c r="H8" s="26"/>
    </row>
    <row r="9" spans="1:8" s="148" customFormat="1" x14ac:dyDescent="0.25">
      <c r="A9" s="26"/>
      <c r="B9" s="29" t="s">
        <v>185</v>
      </c>
      <c r="C9" s="30">
        <v>2015</v>
      </c>
      <c r="D9" s="31">
        <v>30</v>
      </c>
      <c r="E9" s="32">
        <v>3000000</v>
      </c>
      <c r="F9" s="45">
        <f t="shared" ref="F9:F14" si="0">E9/D9</f>
        <v>100000</v>
      </c>
      <c r="G9" s="35" t="s">
        <v>0</v>
      </c>
      <c r="H9" s="26"/>
    </row>
    <row r="10" spans="1:8" s="148" customFormat="1" x14ac:dyDescent="0.25">
      <c r="A10" s="26"/>
      <c r="B10" s="29" t="s">
        <v>186</v>
      </c>
      <c r="C10" s="30">
        <v>2015</v>
      </c>
      <c r="D10" s="31">
        <v>25</v>
      </c>
      <c r="E10" s="32">
        <v>1233000</v>
      </c>
      <c r="F10" s="45">
        <f t="shared" si="0"/>
        <v>49320</v>
      </c>
      <c r="G10" s="35" t="s">
        <v>0</v>
      </c>
      <c r="H10" s="26"/>
    </row>
    <row r="11" spans="1:8" s="148" customFormat="1" x14ac:dyDescent="0.25">
      <c r="A11" s="26"/>
      <c r="B11" s="29" t="s">
        <v>187</v>
      </c>
      <c r="C11" s="30">
        <v>2015</v>
      </c>
      <c r="D11" s="31">
        <v>5</v>
      </c>
      <c r="E11" s="32">
        <v>506000</v>
      </c>
      <c r="F11" s="45">
        <f t="shared" si="0"/>
        <v>101200</v>
      </c>
      <c r="G11" s="35" t="s">
        <v>0</v>
      </c>
      <c r="H11" s="26"/>
    </row>
    <row r="12" spans="1:8" s="148" customFormat="1" x14ac:dyDescent="0.25">
      <c r="A12" s="26"/>
      <c r="B12" s="29" t="s">
        <v>184</v>
      </c>
      <c r="C12" s="30">
        <v>2016</v>
      </c>
      <c r="D12" s="31">
        <v>25</v>
      </c>
      <c r="E12" s="32">
        <v>2000000</v>
      </c>
      <c r="F12" s="45">
        <f t="shared" si="0"/>
        <v>80000</v>
      </c>
      <c r="G12" s="35" t="s">
        <v>0</v>
      </c>
      <c r="H12" s="26"/>
    </row>
    <row r="13" spans="1:8" s="148" customFormat="1" x14ac:dyDescent="0.25">
      <c r="A13" s="26"/>
      <c r="B13" s="29" t="s">
        <v>186</v>
      </c>
      <c r="C13" s="30">
        <v>2016</v>
      </c>
      <c r="D13" s="31">
        <v>25</v>
      </c>
      <c r="E13" s="32">
        <v>700000</v>
      </c>
      <c r="F13" s="45">
        <f t="shared" si="0"/>
        <v>28000</v>
      </c>
      <c r="G13" s="35" t="s">
        <v>0</v>
      </c>
      <c r="H13" s="26"/>
    </row>
    <row r="14" spans="1:8" s="148" customFormat="1" x14ac:dyDescent="0.25">
      <c r="A14" s="26"/>
      <c r="B14" s="29" t="s">
        <v>187</v>
      </c>
      <c r="C14" s="30">
        <v>2016</v>
      </c>
      <c r="D14" s="31">
        <v>5</v>
      </c>
      <c r="E14" s="32">
        <v>500000</v>
      </c>
      <c r="F14" s="45">
        <f t="shared" si="0"/>
        <v>100000</v>
      </c>
      <c r="G14" s="35" t="s">
        <v>0</v>
      </c>
      <c r="H14" s="26"/>
    </row>
    <row r="15" spans="1:8" s="148" customFormat="1" x14ac:dyDescent="0.25">
      <c r="A15" s="26"/>
      <c r="B15" s="109" t="s">
        <v>72</v>
      </c>
      <c r="C15" s="165"/>
      <c r="D15" s="166"/>
      <c r="E15" s="167"/>
      <c r="F15" s="46">
        <f>SUMIF(C8:C14,"2015",F8:F14)</f>
        <v>450520</v>
      </c>
      <c r="G15" s="47" t="s">
        <v>0</v>
      </c>
      <c r="H15" s="26"/>
    </row>
    <row r="16" spans="1:8" s="148" customFormat="1" x14ac:dyDescent="0.25">
      <c r="A16" s="26"/>
      <c r="B16" s="107" t="s">
        <v>130</v>
      </c>
      <c r="C16" s="168"/>
      <c r="D16" s="169"/>
      <c r="E16" s="170"/>
      <c r="F16" s="46">
        <f>SUMIF(C8:C14,"2016",F8:F14)</f>
        <v>208000</v>
      </c>
      <c r="G16" s="47" t="s">
        <v>0</v>
      </c>
      <c r="H16" s="26"/>
    </row>
    <row r="17" spans="1:8" s="148" customFormat="1" x14ac:dyDescent="0.25">
      <c r="A17" s="26"/>
      <c r="B17" s="50" t="s">
        <v>36</v>
      </c>
      <c r="C17" s="171"/>
      <c r="D17" s="172"/>
      <c r="E17" s="172"/>
      <c r="F17" s="48">
        <f>F15+F16</f>
        <v>658520</v>
      </c>
      <c r="G17" s="49" t="s">
        <v>0</v>
      </c>
      <c r="H17" s="26"/>
    </row>
    <row r="18" spans="1:8" s="148" customFormat="1" x14ac:dyDescent="0.25">
      <c r="A18" s="26"/>
      <c r="B18" s="26"/>
      <c r="C18" s="164"/>
      <c r="D18" s="26"/>
      <c r="E18" s="26"/>
      <c r="F18" s="26"/>
      <c r="G18" s="26"/>
      <c r="H18" s="26"/>
    </row>
    <row r="19" spans="1:8" s="148" customFormat="1" x14ac:dyDescent="0.25">
      <c r="A19" s="26"/>
      <c r="B19" s="26"/>
      <c r="C19" s="164"/>
      <c r="D19" s="26"/>
      <c r="E19" s="26"/>
      <c r="F19" s="26"/>
      <c r="G19" s="26"/>
      <c r="H19" s="26"/>
    </row>
    <row r="20" spans="1:8" s="148" customFormat="1" x14ac:dyDescent="0.25">
      <c r="A20" s="26"/>
      <c r="B20" s="26"/>
      <c r="C20" s="164"/>
      <c r="D20" s="26"/>
      <c r="E20" s="26"/>
      <c r="F20" s="173"/>
      <c r="G20" s="173"/>
      <c r="H20" s="26"/>
    </row>
    <row r="21" spans="1:8" s="148" customFormat="1" hidden="1" x14ac:dyDescent="0.25">
      <c r="C21" s="174"/>
    </row>
    <row r="22" spans="1:8" s="148" customFormat="1" hidden="1" x14ac:dyDescent="0.25">
      <c r="C22" s="174"/>
    </row>
    <row r="23" spans="1:8" s="148" customFormat="1" hidden="1" x14ac:dyDescent="0.25">
      <c r="C23" s="174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t="12" hidden="1" customHeight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x14ac:dyDescent="0.25"/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topLeftCell="A4" zoomScaleNormal="90" workbookViewId="0">
      <selection activeCell="A11" sqref="A11"/>
    </sheetView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Sjælsø Vand AS</v>
      </c>
      <c r="B1" s="56"/>
      <c r="C1" s="56"/>
      <c r="D1" s="176"/>
      <c r="E1" s="56"/>
    </row>
    <row r="2" spans="1:5" x14ac:dyDescent="0.25">
      <c r="A2" s="220" t="str">
        <f>'1. Forside'!A2</f>
        <v>V164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32900</v>
      </c>
      <c r="D7" s="181" t="s">
        <v>0</v>
      </c>
      <c r="E7" s="56"/>
    </row>
    <row r="8" spans="1:5" x14ac:dyDescent="0.25">
      <c r="A8" s="56"/>
      <c r="B8" s="206" t="s">
        <v>188</v>
      </c>
      <c r="C8" s="51">
        <v>840000</v>
      </c>
      <c r="D8" s="181" t="s">
        <v>0</v>
      </c>
      <c r="E8" s="56"/>
    </row>
    <row r="9" spans="1:5" x14ac:dyDescent="0.25">
      <c r="A9" s="56"/>
      <c r="B9" s="206" t="s">
        <v>189</v>
      </c>
      <c r="C9" s="51">
        <v>360000</v>
      </c>
      <c r="D9" s="181" t="s">
        <v>0</v>
      </c>
      <c r="E9" s="56"/>
    </row>
    <row r="10" spans="1:5" x14ac:dyDescent="0.25">
      <c r="A10" s="56"/>
      <c r="B10" s="54" t="s">
        <v>35</v>
      </c>
      <c r="C10" s="55">
        <f>SUM(C7:C9)</f>
        <v>1232900</v>
      </c>
      <c r="D10" s="54" t="s">
        <v>0</v>
      </c>
      <c r="E10" s="56"/>
    </row>
    <row r="11" spans="1:5" x14ac:dyDescent="0.25">
      <c r="A11" s="56"/>
      <c r="B11" s="56"/>
      <c r="C11" s="56"/>
      <c r="D11" s="176"/>
      <c r="E11" s="56"/>
    </row>
    <row r="12" spans="1:5" x14ac:dyDescent="0.25">
      <c r="A12" s="56"/>
      <c r="B12" s="56"/>
      <c r="C12" s="56"/>
      <c r="D12" s="176"/>
      <c r="E12" s="56"/>
    </row>
    <row r="13" spans="1:5" ht="25.5" customHeight="1" x14ac:dyDescent="0.25">
      <c r="A13" s="56"/>
      <c r="B13" s="205" t="s">
        <v>176</v>
      </c>
      <c r="C13" s="178"/>
      <c r="D13" s="179"/>
      <c r="E13" s="56"/>
    </row>
    <row r="14" spans="1:5" x14ac:dyDescent="0.25">
      <c r="A14" s="56"/>
      <c r="B14" s="53" t="s">
        <v>205</v>
      </c>
      <c r="C14" s="180">
        <v>0</v>
      </c>
      <c r="D14" s="181" t="s">
        <v>0</v>
      </c>
      <c r="E14" s="56"/>
    </row>
    <row r="15" spans="1:5" x14ac:dyDescent="0.25">
      <c r="A15" s="56"/>
      <c r="B15" s="54" t="s">
        <v>35</v>
      </c>
      <c r="C15" s="55">
        <f>C14</f>
        <v>0</v>
      </c>
      <c r="D15" s="54" t="s">
        <v>0</v>
      </c>
      <c r="E15" s="56"/>
    </row>
    <row r="16" spans="1:5" x14ac:dyDescent="0.25">
      <c r="A16" s="56"/>
      <c r="B16" s="56"/>
      <c r="C16" s="56"/>
      <c r="D16" s="176"/>
      <c r="E16" s="56"/>
    </row>
    <row r="17" spans="1:5" x14ac:dyDescent="0.25">
      <c r="A17" s="56"/>
      <c r="B17" s="56"/>
      <c r="C17" s="56"/>
      <c r="D17" s="176"/>
      <c r="E17" s="56"/>
    </row>
    <row r="18" spans="1:5" ht="38.25" customHeight="1" x14ac:dyDescent="0.25">
      <c r="A18" s="56"/>
      <c r="B18" s="261" t="s">
        <v>140</v>
      </c>
      <c r="C18" s="262"/>
      <c r="D18" s="263"/>
      <c r="E18" s="56"/>
    </row>
    <row r="19" spans="1:5" x14ac:dyDescent="0.25">
      <c r="A19" s="56"/>
      <c r="B19" s="53" t="s">
        <v>70</v>
      </c>
      <c r="C19" s="51">
        <v>37000</v>
      </c>
      <c r="D19" s="181" t="s">
        <v>0</v>
      </c>
      <c r="E19" s="56"/>
    </row>
    <row r="20" spans="1:5" x14ac:dyDescent="0.25">
      <c r="A20" s="56"/>
      <c r="B20" s="53" t="s">
        <v>14</v>
      </c>
      <c r="C20" s="51">
        <v>13000</v>
      </c>
      <c r="D20" s="181" t="s">
        <v>0</v>
      </c>
      <c r="E20" s="56"/>
    </row>
    <row r="21" spans="1:5" x14ac:dyDescent="0.25">
      <c r="A21" s="56"/>
      <c r="B21" s="54" t="s">
        <v>35</v>
      </c>
      <c r="C21" s="55">
        <f>SUM(C19:C20)</f>
        <v>50000</v>
      </c>
      <c r="D21" s="54" t="s">
        <v>0</v>
      </c>
      <c r="E21" s="56"/>
    </row>
    <row r="22" spans="1:5" x14ac:dyDescent="0.25">
      <c r="A22" s="56"/>
      <c r="B22" s="56"/>
      <c r="C22" s="182"/>
      <c r="D22" s="183"/>
      <c r="E22" s="56"/>
    </row>
    <row r="23" spans="1:5" x14ac:dyDescent="0.25">
      <c r="A23" s="56"/>
      <c r="B23" s="56"/>
      <c r="C23" s="182"/>
      <c r="D23" s="183"/>
      <c r="E23" s="56"/>
    </row>
    <row r="24" spans="1:5" ht="42" customHeight="1" x14ac:dyDescent="0.25">
      <c r="A24" s="56"/>
      <c r="B24" s="264" t="s">
        <v>141</v>
      </c>
      <c r="C24" s="265"/>
      <c r="D24" s="266"/>
      <c r="E24" s="56"/>
    </row>
    <row r="25" spans="1:5" x14ac:dyDescent="0.25">
      <c r="A25" s="56"/>
      <c r="B25" s="108" t="s">
        <v>142</v>
      </c>
      <c r="C25" s="19">
        <v>1272746.6399999999</v>
      </c>
      <c r="D25" s="58" t="s">
        <v>0</v>
      </c>
      <c r="E25" s="56"/>
    </row>
    <row r="26" spans="1:5" x14ac:dyDescent="0.25">
      <c r="A26" s="56"/>
      <c r="B26" s="108" t="s">
        <v>143</v>
      </c>
      <c r="C26" s="40">
        <v>2158000</v>
      </c>
      <c r="D26" s="58" t="s">
        <v>0</v>
      </c>
      <c r="E26" s="56"/>
    </row>
    <row r="27" spans="1:5" x14ac:dyDescent="0.25">
      <c r="A27" s="56"/>
      <c r="B27" s="28" t="s">
        <v>144</v>
      </c>
      <c r="C27" s="55">
        <f>C25-C26</f>
        <v>-885253.3600000001</v>
      </c>
      <c r="D27" s="28" t="s">
        <v>0</v>
      </c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ht="14.45" x14ac:dyDescent="0.3">
      <c r="A30" s="56"/>
      <c r="B30" s="56"/>
      <c r="C30" s="56"/>
      <c r="D30" s="176"/>
      <c r="E30" s="56"/>
    </row>
    <row r="31" spans="1:5" hidden="1" x14ac:dyDescent="0.25"/>
    <row r="32" spans="1:5" hidden="1" x14ac:dyDescent="0.25"/>
    <row r="33" spans="1:5" hidden="1" x14ac:dyDescent="0.25"/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8:D18"/>
    <mergeCell ref="B24:D24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2015-05-11T13:46:52Z</cp:lastPrinted>
  <dcterms:created xsi:type="dcterms:W3CDTF">2014-01-17T08:54:17Z</dcterms:created>
  <dcterms:modified xsi:type="dcterms:W3CDTF">2015-09-17T12:46:01Z</dcterms:modified>
</cp:coreProperties>
</file>