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9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C25" i="8" l="1"/>
  <c r="E31" i="19" l="1"/>
  <c r="C36" i="19" l="1"/>
  <c r="E36" i="19" s="1"/>
  <c r="F24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E29" i="19"/>
  <c r="C12" i="8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3" i="7" s="1"/>
  <c r="F26" i="2" l="1"/>
  <c r="C9" i="10" s="1"/>
  <c r="C15" i="11" l="1"/>
  <c r="C28" i="8" s="1"/>
  <c r="C15" i="4"/>
  <c r="C26" i="8" s="1"/>
  <c r="C28" i="3"/>
  <c r="C24" i="8" s="1"/>
  <c r="F25" i="7"/>
  <c r="C18" i="8" s="1"/>
  <c r="C22" i="3"/>
  <c r="C23" i="8" s="1"/>
  <c r="C11" i="3"/>
  <c r="C21" i="8" s="1"/>
  <c r="C10" i="10"/>
  <c r="C17" i="8" s="1"/>
  <c r="F2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<sst xmlns="http://schemas.openxmlformats.org/spreadsheetml/2006/main" count="451" uniqueCount="221">
  <si>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</si>
  <si>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</si>
  <si>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</si>
  <si>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</si>
  <si>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</si>
  <si>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</si>
  <si>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</si>
  <si>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</si>
  <si>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</si>
  <si>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</si>
  <si>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</si>
  <si>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</si>
  <si>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</si>
  <si>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</si>
  <si>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</si>
  <si>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</si>
  <si>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</si>
  <si>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</si>
  <si>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</si>
  <si>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</si>
  <si>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</si>
  <si>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</si>
  <si>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</si>
  <si>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</si>
  <si>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</si>
  <si>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</si>
  <si>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</si>
  <si>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</si>
  <si>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</si>
  <si>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</si>
  <si>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</si>
  <si>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</si>
  <si>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</si>
  <si>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</si>
  <si>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</si>
  <si>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</si>
  <si>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</si>
  <si>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</si>
  <si>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</si>
  <si>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</si>
  <si>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</si>
  <si>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</si>
  <si>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</si>
  <si>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</si>
  <si>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</si>
  <si>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</si>
  <si>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</si>
  <si>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</si>
  <si>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</si>
  <si>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</si>
  <si>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</si>
  <si>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</si>
  <si>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</si>
  <si>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</si>
  <si>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</si>
  <si>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</si>
  <si>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</si>
  <si>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</si>
  <si>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</si>
  <si>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</si>
  <si>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</si>
  <si>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</si>
  <si>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</si>
  <si>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</si>
  <si>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</si>
  <si>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</si>
  <si>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</si>
  <si>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</si>
  <si>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</si>
  <si>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</si>
  <si>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</si>
  <si>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</si>
  <si>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</si>
  <si>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</si>
  <si>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</si>
  <si>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</si>
  <si>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</si>
  <si>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</si>
  <si>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</si>
  <si>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</si>
  <si>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</si>
  <si>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</si>
  <si>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</si>
  <si>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</si>
  <si>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</si>
  <si>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</si>
  <si>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</si>
  <si>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</si>
  <si>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</si>
  <si>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</si>
  <si>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</si>
  <si>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</si>
  <si>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</si>
  <si>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</si>
  <si>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</si>
  <si>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</si>
  <si>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</si>
  <si>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</si>
  <si>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</si>
  <si>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</si>
  <si>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</si>
  <si>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</si>
  <si>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</si>
  <si>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</si>
  <si>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</si>
  <si>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</si>
  <si>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</si>
  <si>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</si>
  <si>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</si>
  <si>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</si>
  <si>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</si>
  <si>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</si>
  <si>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</si>
  <si>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</si>
  <si>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</si>
  <si>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</si>
  <si>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</si>
  <si>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</si>
  <si>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</si>
  <si>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</si>
  <si>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</si>
  <si>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</si>
  <si>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</si>
  <si>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</si>
  <si>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</si>
  <si>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</si>
  <si>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</si>
  <si>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</si>
  <si>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</si>
  <si>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</si>
  <si>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</si>
  <si>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</si>
  <si>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</si>
  <si>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</si>
  <si>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</si>
  <si>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</si>
  <si>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</si>
  <si>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</si>
  <si>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</si>
  <si>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</si>
  <si>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</si>
  <si>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</si>
  <si>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</si>
  <si>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</si>
  <si>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</si>
  <si>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</si>
  <si>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</si>
  <si>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</si>
  <si>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</si>
  <si>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</si>
  <si>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</si>
  <si>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</si>
  <si>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</si>
  <si>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</si>
  <si>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</si>
  <si>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</si>
  <si>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</si>
  <si>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</si>
  <si>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</si>
  <si>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</si>
  <si>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</si>
  <si>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</si>
  <si>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</si>
  <si>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</si>
  <si>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</si>
  <si>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</si>
  <si>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</si>
  <si>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</si>
  <si>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</si>
  <si>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</si>
  <si>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</si>
  <si>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</si>
  <si>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</si>
  <si>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</si>
  <si>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</si>
  <si>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</si>
  <si>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</si>
  <si>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</si>
  <si>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</si>
  <si>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</si>
  <si>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</si>
  <si>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Skyllevandsbehandling, inkl. UV-filter mv., Mek./EL</t>
  </si>
  <si>
    <t>2014</t>
  </si>
  <si>
    <t>25</t>
  </si>
  <si>
    <t>Instrumenter (flowmåler+tryk transducer+alarmer)</t>
  </si>
  <si>
    <t>10</t>
  </si>
  <si>
    <t xml:space="preserve">Afregningsmålere, mekaniske </t>
  </si>
  <si>
    <t>8</t>
  </si>
  <si>
    <t>Ø 50mm &lt; Ledningsnet ≤ Ø110 mm</t>
  </si>
  <si>
    <t>75</t>
  </si>
  <si>
    <t>Ledningsnet ≤ Ø50 mm</t>
  </si>
  <si>
    <t>Ø110 mm &lt; Ledningsnet ≤ Ø 250 mm</t>
  </si>
  <si>
    <t>Ventiler på Ø 50mm &lt; Ledningsnet ≤ Ø110 mm</t>
  </si>
  <si>
    <t>Pumpestation (inkl. evt. hydrofor)/trykforøger, Mek./EL</t>
  </si>
  <si>
    <t>Pumpestation (inkl. evt. hydrofor)/trykforøger, SRO</t>
  </si>
  <si>
    <t>Pumpestation (inkl. evt. hydrofor)/trykforøger, Konstruktioner</t>
  </si>
  <si>
    <t>50</t>
  </si>
  <si>
    <t>Inspektionsbrønd, Konstruktioner</t>
  </si>
  <si>
    <t>Pumpe inkl. stigrør og forerørsforsejlinger mv.</t>
  </si>
  <si>
    <t>15</t>
  </si>
  <si>
    <t>Boring (inkl. etablering, forerør, filter og prøvepumpning)</t>
  </si>
  <si>
    <t>30</t>
  </si>
  <si>
    <t>Stik på ledningsnet, Konstruktioner</t>
  </si>
  <si>
    <t>Elanlæg</t>
  </si>
  <si>
    <t>20</t>
  </si>
  <si>
    <t>Udpumpningsanlæg, Freqvensomformer</t>
  </si>
  <si>
    <t>SRO anlæg</t>
  </si>
  <si>
    <t>Sikring (terror, hærværk), Mek./EL</t>
  </si>
  <si>
    <t>Dokumenteret Drikkevandssikkerhed</t>
  </si>
  <si>
    <t>Fjernaflæsning af målere</t>
  </si>
  <si>
    <t>Udpumpningsanlæg, rentvandspumper på vandværk</t>
  </si>
  <si>
    <t>Rentvandsbeholder  insitu støbt</t>
  </si>
  <si>
    <t>Afregningsmålere, elektroniske ≤ Ø 110mm (Qn 10)</t>
  </si>
  <si>
    <t>Beluftningsanlæg, iltningstrappe, Kontruktioner</t>
  </si>
  <si>
    <t>Tjenestemandspensioner</t>
  </si>
  <si>
    <t>Ejendomsskatter</t>
  </si>
  <si>
    <t>Selskabsskatter</t>
  </si>
  <si>
    <t>SK Vand AS</t>
  </si>
  <si>
    <t>V165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</si>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</sst>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 Vand AS</v>
      </c>
      <c r="B1" s="56"/>
      <c r="C1" s="56"/>
      <c r="D1" s="56"/>
      <c r="E1" s="56"/>
    </row>
    <row r="2" spans="1:5" x14ac:dyDescent="0.25">
      <c r="A2" s="220" t="str">
        <f>'1. Forside'!A2</f>
        <v>V165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208</v>
      </c>
      <c r="C7" s="51">
        <v>500000</v>
      </c>
      <c r="D7" s="190" t="s">
        <v>0</v>
      </c>
      <c r="E7" s="56"/>
    </row>
    <row r="8" spans="1:5" x14ac:dyDescent="0.25">
      <c r="A8" s="56"/>
      <c r="B8" s="212" t="s">
        <v>209</v>
      </c>
      <c r="C8" s="51">
        <v>1050000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1550000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250211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700000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-449789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SK Vand AS</v>
      </c>
      <c r="B1" s="26"/>
      <c r="C1" s="26"/>
      <c r="D1" s="26"/>
      <c r="E1" s="26"/>
    </row>
    <row r="2" spans="1:5" x14ac:dyDescent="0.25">
      <c r="A2" s="221" t="str">
        <f>'1. Forside'!A2</f>
        <v>V165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910359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696000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214359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SK Vand AS</v>
      </c>
      <c r="B1" s="26"/>
      <c r="C1" s="26"/>
      <c r="D1" s="26"/>
      <c r="E1" s="26"/>
    </row>
    <row r="2" spans="1:5" x14ac:dyDescent="0.25">
      <c r="A2" s="221" t="str">
        <f>'1. Forside'!A2</f>
        <v>V165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-25051177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-17388732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-7662445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-7662445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70158648.765531614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13296782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1879985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1818572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1961398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18956737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671012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671012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244025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-10981716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-6893615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-1996443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-19871774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4748452</v>
      </c>
      <c r="D29" s="79" t="s">
        <v>0</v>
      </c>
      <c r="E29" s="10">
        <f>-C29</f>
        <v>-4748452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59984781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59984781</v>
      </c>
      <c r="D36" s="79" t="s">
        <v>0</v>
      </c>
      <c r="E36" s="10">
        <f>-C36</f>
        <v>-59984781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5425415.7655316144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SK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4992477</v>
      </c>
      <c r="D7" s="222" t="s">
        <v>0</v>
      </c>
      <c r="E7" s="223">
        <v>7366050</v>
      </c>
      <c r="F7" s="222" t="s">
        <v>0</v>
      </c>
      <c r="G7" s="223">
        <v>6661338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244025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4748452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4992477</v>
      </c>
      <c r="D11" s="226" t="s">
        <v>0</v>
      </c>
      <c r="E11" s="55">
        <f>C11+E7-E8-E9</f>
        <v>12358527</v>
      </c>
      <c r="F11" s="226" t="s">
        <v>0</v>
      </c>
      <c r="G11" s="55">
        <f>E11+G7-G8-G9</f>
        <v>14027388</v>
      </c>
      <c r="H11" s="226" t="s">
        <v>0</v>
      </c>
      <c r="I11" s="55">
        <f>G11+I7-I8-I9</f>
        <v>14027388</v>
      </c>
      <c r="J11" s="226" t="s">
        <v>0</v>
      </c>
      <c r="K11" s="55">
        <f>K7-K8-K9+K10+I11</f>
        <v>14027388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0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24937197.87460427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-94761.35192349623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-1246860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23595576.522680774</v>
      </c>
      <c r="D13" s="79" t="s">
        <v>0</v>
      </c>
      <c r="E13" s="6">
        <f>C13</f>
        <v>23595576.522680774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12974272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219</v>
      </c>
      <c r="C16" s="14">
        <f>'6. Gennemførte investeringer'!F28</f>
        <v>3983212.4916666662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424719.23999999993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investeringer'!F25</f>
        <v>1473333.3333333335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18855537.064999998</v>
      </c>
      <c r="D19" s="79" t="s">
        <v>0</v>
      </c>
      <c r="E19" s="8">
        <f>C19</f>
        <v>18855537.064999998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2213000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21000000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180000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-1375145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1550000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-449789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214359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24232425</v>
      </c>
      <c r="D29" s="79" t="s">
        <v>0</v>
      </c>
      <c r="E29" s="6">
        <f>C29</f>
        <v>24232425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-7662445</v>
      </c>
      <c r="D31" s="79" t="s">
        <v>0</v>
      </c>
      <c r="E31" s="10">
        <f>C31</f>
        <v>-7662445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5425415.7655316144</v>
      </c>
      <c r="D33" s="79" t="s">
        <v>0</v>
      </c>
      <c r="E33" s="12">
        <f>C33</f>
        <v>5425415.7655316144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64446509.353212386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3341909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19.28433998448563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13.000506403140356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SK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24937197.87460427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24937197.87460427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24937197.87460427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-94761.35192349623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14368813.41534698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24842436.522680774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24937197.87460427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6613344.8763450524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1246860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627073671.2249527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12974272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12974272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3209014</v>
      </c>
      <c r="F8" s="34">
        <f t="shared" ref="F8" si="0">E8/D8</f>
        <v>128360.56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237836</v>
      </c>
      <c r="F9" s="34">
        <f t="shared" ref="F9:F25" si="1">E9/D9</f>
        <v>23783.599999999999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2689636</v>
      </c>
      <c r="F10" s="34">
        <f t="shared" si="1"/>
        <v>336204.5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189</v>
      </c>
      <c r="E11" s="32">
        <v>3282359</v>
      </c>
      <c r="F11" s="34">
        <f t="shared" si="1"/>
        <v>43764.786666666667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182</v>
      </c>
      <c r="D12" s="31" t="s">
        <v>189</v>
      </c>
      <c r="E12" s="32">
        <v>2635849</v>
      </c>
      <c r="F12" s="34">
        <f t="shared" si="1"/>
        <v>35144.653333333335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182</v>
      </c>
      <c r="D13" s="31" t="s">
        <v>189</v>
      </c>
      <c r="E13" s="32">
        <v>1474578</v>
      </c>
      <c r="F13" s="34">
        <f t="shared" si="1"/>
        <v>19661.04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182</v>
      </c>
      <c r="D14" s="31" t="s">
        <v>189</v>
      </c>
      <c r="E14" s="32">
        <v>1226493</v>
      </c>
      <c r="F14" s="34">
        <f t="shared" si="1"/>
        <v>16353.24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182</v>
      </c>
      <c r="D15" s="31" t="s">
        <v>183</v>
      </c>
      <c r="E15" s="32">
        <v>572347</v>
      </c>
      <c r="F15" s="34">
        <f t="shared" si="1"/>
        <v>22893.88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182</v>
      </c>
      <c r="D16" s="31" t="s">
        <v>185</v>
      </c>
      <c r="E16" s="32">
        <v>572347</v>
      </c>
      <c r="F16" s="34">
        <f t="shared" si="1"/>
        <v>57234.7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182</v>
      </c>
      <c r="D17" s="31" t="s">
        <v>196</v>
      </c>
      <c r="E17" s="32">
        <v>143087</v>
      </c>
      <c r="F17" s="34">
        <f t="shared" si="1"/>
        <v>2861.74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182</v>
      </c>
      <c r="D18" s="31" t="s">
        <v>196</v>
      </c>
      <c r="E18" s="32">
        <v>267857</v>
      </c>
      <c r="F18" s="34">
        <f t="shared" si="1"/>
        <v>5357.14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 t="s">
        <v>182</v>
      </c>
      <c r="D19" s="31" t="s">
        <v>199</v>
      </c>
      <c r="E19" s="32">
        <v>358218</v>
      </c>
      <c r="F19" s="34">
        <f t="shared" si="1"/>
        <v>23881.200000000001</v>
      </c>
      <c r="G19" s="35" t="s">
        <v>0</v>
      </c>
      <c r="H19" s="26"/>
    </row>
    <row r="20" spans="1:8" s="148" customFormat="1" x14ac:dyDescent="0.25">
      <c r="A20" s="26"/>
      <c r="B20" s="29" t="s">
        <v>200</v>
      </c>
      <c r="C20" s="30" t="s">
        <v>182</v>
      </c>
      <c r="D20" s="31" t="s">
        <v>201</v>
      </c>
      <c r="E20" s="32">
        <v>526547</v>
      </c>
      <c r="F20" s="34">
        <f t="shared" si="1"/>
        <v>17551.566666666666</v>
      </c>
      <c r="G20" s="35" t="s">
        <v>0</v>
      </c>
      <c r="H20" s="26"/>
    </row>
    <row r="21" spans="1:8" s="148" customFormat="1" x14ac:dyDescent="0.25">
      <c r="A21" s="26"/>
      <c r="B21" s="29" t="s">
        <v>202</v>
      </c>
      <c r="C21" s="30" t="s">
        <v>182</v>
      </c>
      <c r="D21" s="31" t="s">
        <v>189</v>
      </c>
      <c r="E21" s="32">
        <v>2235567</v>
      </c>
      <c r="F21" s="34">
        <f t="shared" si="1"/>
        <v>29807.56</v>
      </c>
      <c r="G21" s="35" t="s">
        <v>0</v>
      </c>
      <c r="H21" s="26"/>
    </row>
    <row r="22" spans="1:8" s="148" customFormat="1" x14ac:dyDescent="0.25">
      <c r="A22" s="26"/>
      <c r="B22" s="29" t="s">
        <v>203</v>
      </c>
      <c r="C22" s="30" t="s">
        <v>182</v>
      </c>
      <c r="D22" s="31" t="s">
        <v>204</v>
      </c>
      <c r="E22" s="32">
        <v>293608</v>
      </c>
      <c r="F22" s="34">
        <f t="shared" si="1"/>
        <v>14680.4</v>
      </c>
      <c r="G22" s="35" t="s">
        <v>0</v>
      </c>
      <c r="H22" s="26"/>
    </row>
    <row r="23" spans="1:8" s="148" customFormat="1" x14ac:dyDescent="0.25">
      <c r="A23" s="26"/>
      <c r="B23" s="29" t="s">
        <v>205</v>
      </c>
      <c r="C23" s="30" t="s">
        <v>182</v>
      </c>
      <c r="D23" s="31" t="s">
        <v>183</v>
      </c>
      <c r="E23" s="32">
        <v>69440</v>
      </c>
      <c r="F23" s="34">
        <f t="shared" si="1"/>
        <v>2777.6</v>
      </c>
      <c r="G23" s="35" t="s">
        <v>0</v>
      </c>
      <c r="H23" s="26"/>
    </row>
    <row r="24" spans="1:8" s="148" customFormat="1" x14ac:dyDescent="0.25">
      <c r="A24" s="26"/>
      <c r="B24" s="29" t="s">
        <v>206</v>
      </c>
      <c r="C24" s="30" t="s">
        <v>182</v>
      </c>
      <c r="D24" s="31" t="s">
        <v>185</v>
      </c>
      <c r="E24" s="32">
        <v>193524</v>
      </c>
      <c r="F24" s="34">
        <f t="shared" si="1"/>
        <v>19352.400000000001</v>
      </c>
      <c r="G24" s="35" t="s">
        <v>0</v>
      </c>
      <c r="H24" s="26"/>
    </row>
    <row r="25" spans="1:8" s="148" customFormat="1" x14ac:dyDescent="0.25">
      <c r="A25" s="26"/>
      <c r="B25" s="29" t="s">
        <v>207</v>
      </c>
      <c r="C25" s="30" t="s">
        <v>182</v>
      </c>
      <c r="D25" s="31" t="s">
        <v>183</v>
      </c>
      <c r="E25" s="32">
        <v>17218</v>
      </c>
      <c r="F25" s="34">
        <f t="shared" si="1"/>
        <v>688.72</v>
      </c>
      <c r="G25" s="35" t="s">
        <v>0</v>
      </c>
      <c r="H25" s="26"/>
    </row>
    <row r="26" spans="1:8" s="148" customFormat="1" x14ac:dyDescent="0.25">
      <c r="A26" s="26"/>
      <c r="B26" s="23" t="s">
        <v>71</v>
      </c>
      <c r="C26" s="158"/>
      <c r="D26" s="158"/>
      <c r="E26" s="158"/>
      <c r="F26" s="36">
        <f>SUM(F8:F25)</f>
        <v>800359.28666666662</v>
      </c>
      <c r="G26" s="37" t="s">
        <v>0</v>
      </c>
      <c r="H26" s="26"/>
    </row>
    <row r="27" spans="1:8" s="148" customFormat="1" x14ac:dyDescent="0.25">
      <c r="A27" s="26"/>
      <c r="B27" s="107" t="s">
        <v>132</v>
      </c>
      <c r="C27" s="159"/>
      <c r="D27" s="159"/>
      <c r="E27" s="159"/>
      <c r="F27" s="66">
        <v>3182853.2049999996</v>
      </c>
      <c r="G27" s="37" t="s">
        <v>0</v>
      </c>
      <c r="H27" s="26"/>
    </row>
    <row r="28" spans="1:8" s="148" customFormat="1" x14ac:dyDescent="0.25">
      <c r="A28" s="26"/>
      <c r="B28" s="39" t="s">
        <v>68</v>
      </c>
      <c r="C28" s="160"/>
      <c r="D28" s="160"/>
      <c r="E28" s="161"/>
      <c r="F28" s="38">
        <f>F26+F27</f>
        <v>3983212.4916666662</v>
      </c>
      <c r="G28" s="38" t="s">
        <v>0</v>
      </c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t="14.45" hidden="1" customHeight="1" x14ac:dyDescent="0.25"/>
    <row r="36" s="148" customFormat="1" ht="14.4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SK Vand AS</v>
      </c>
      <c r="B1" s="162"/>
      <c r="C1" s="162"/>
      <c r="D1" s="162"/>
      <c r="E1" s="162"/>
    </row>
    <row r="2" spans="1:5" x14ac:dyDescent="0.25">
      <c r="A2" s="1" t="str">
        <f>'1. Forside'!A2</f>
        <v>V165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696666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479333.33333333331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investeringer'!F26</f>
        <v>800359.28666666662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424719.23999999993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3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200</v>
      </c>
      <c r="C8" s="30">
        <v>2015</v>
      </c>
      <c r="D8" s="31">
        <v>30</v>
      </c>
      <c r="E8" s="32">
        <v>1000000</v>
      </c>
      <c r="F8" s="45">
        <f>E8/D8</f>
        <v>33333.333333333336</v>
      </c>
      <c r="G8" s="35" t="s">
        <v>0</v>
      </c>
      <c r="H8" s="26"/>
    </row>
    <row r="9" spans="1:8" s="148" customFormat="1" x14ac:dyDescent="0.25">
      <c r="A9" s="26"/>
      <c r="B9" s="29" t="s">
        <v>210</v>
      </c>
      <c r="C9" s="30">
        <v>2015</v>
      </c>
      <c r="D9" s="31">
        <v>25</v>
      </c>
      <c r="E9" s="32">
        <v>500000</v>
      </c>
      <c r="F9" s="45">
        <f t="shared" ref="F9:F22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211</v>
      </c>
      <c r="C10" s="30">
        <v>2015</v>
      </c>
      <c r="D10" s="31">
        <v>50</v>
      </c>
      <c r="E10" s="32">
        <v>1500000</v>
      </c>
      <c r="F10" s="45">
        <f t="shared" si="0"/>
        <v>30000</v>
      </c>
      <c r="G10" s="35" t="s">
        <v>0</v>
      </c>
      <c r="H10" s="26"/>
    </row>
    <row r="11" spans="1:8" s="148" customFormat="1" x14ac:dyDescent="0.25">
      <c r="A11" s="26"/>
      <c r="B11" s="29" t="s">
        <v>205</v>
      </c>
      <c r="C11" s="30">
        <v>2015</v>
      </c>
      <c r="D11" s="31">
        <v>25</v>
      </c>
      <c r="E11" s="32">
        <v>50000</v>
      </c>
      <c r="F11" s="45">
        <f t="shared" si="0"/>
        <v>2000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>
        <v>2015</v>
      </c>
      <c r="D12" s="31">
        <v>75</v>
      </c>
      <c r="E12" s="32">
        <v>1500000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>
        <v>2015</v>
      </c>
      <c r="D13" s="31">
        <v>75</v>
      </c>
      <c r="E13" s="32">
        <v>1000000</v>
      </c>
      <c r="F13" s="45">
        <f t="shared" si="0"/>
        <v>13333.333333333334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>
        <v>2015</v>
      </c>
      <c r="D14" s="31">
        <v>75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>
        <v>2015</v>
      </c>
      <c r="D15" s="31">
        <v>75</v>
      </c>
      <c r="E15" s="32">
        <v>2000000</v>
      </c>
      <c r="F15" s="45">
        <f t="shared" si="0"/>
        <v>26666.666666666668</v>
      </c>
      <c r="G15" s="35" t="s">
        <v>0</v>
      </c>
      <c r="H15" s="26"/>
    </row>
    <row r="16" spans="1:8" s="148" customFormat="1" x14ac:dyDescent="0.25">
      <c r="A16" s="26"/>
      <c r="B16" s="29" t="s">
        <v>212</v>
      </c>
      <c r="C16" s="30">
        <v>2015</v>
      </c>
      <c r="D16" s="31">
        <v>10</v>
      </c>
      <c r="E16" s="32">
        <v>5500000</v>
      </c>
      <c r="F16" s="45">
        <f t="shared" si="0"/>
        <v>550000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>
        <v>2015</v>
      </c>
      <c r="D17" s="31">
        <v>75</v>
      </c>
      <c r="E17" s="32">
        <v>2000000</v>
      </c>
      <c r="F17" s="45">
        <f t="shared" si="0"/>
        <v>26666.666666666668</v>
      </c>
      <c r="G17" s="35" t="s">
        <v>0</v>
      </c>
      <c r="H17" s="26"/>
    </row>
    <row r="18" spans="1:8" s="148" customFormat="1" x14ac:dyDescent="0.25">
      <c r="A18" s="26"/>
      <c r="B18" s="29" t="s">
        <v>213</v>
      </c>
      <c r="C18" s="30">
        <v>2016</v>
      </c>
      <c r="D18" s="31">
        <v>50</v>
      </c>
      <c r="E18" s="32">
        <v>4400000</v>
      </c>
      <c r="F18" s="45">
        <f t="shared" si="0"/>
        <v>88000</v>
      </c>
      <c r="G18" s="35" t="s">
        <v>0</v>
      </c>
      <c r="H18" s="26"/>
    </row>
    <row r="19" spans="1:8" s="148" customFormat="1" x14ac:dyDescent="0.25">
      <c r="A19" s="26"/>
      <c r="B19" s="29" t="s">
        <v>205</v>
      </c>
      <c r="C19" s="30">
        <v>2016</v>
      </c>
      <c r="D19" s="31">
        <v>25</v>
      </c>
      <c r="E19" s="32">
        <v>300000</v>
      </c>
      <c r="F19" s="45">
        <f t="shared" si="0"/>
        <v>12000</v>
      </c>
      <c r="G19" s="35" t="s">
        <v>0</v>
      </c>
      <c r="H19" s="26"/>
    </row>
    <row r="20" spans="1:8" s="148" customFormat="1" x14ac:dyDescent="0.25">
      <c r="A20" s="26"/>
      <c r="B20" s="29" t="s">
        <v>188</v>
      </c>
      <c r="C20" s="30">
        <v>2016</v>
      </c>
      <c r="D20" s="31">
        <v>75</v>
      </c>
      <c r="E20" s="32">
        <v>5300000</v>
      </c>
      <c r="F20" s="45">
        <f t="shared" si="0"/>
        <v>70666.666666666672</v>
      </c>
      <c r="G20" s="35" t="s">
        <v>0</v>
      </c>
      <c r="H20" s="26"/>
    </row>
    <row r="21" spans="1:8" s="148" customFormat="1" x14ac:dyDescent="0.25">
      <c r="A21" s="26"/>
      <c r="B21" s="29" t="s">
        <v>212</v>
      </c>
      <c r="C21" s="30">
        <v>2016</v>
      </c>
      <c r="D21" s="31">
        <v>10</v>
      </c>
      <c r="E21" s="32">
        <v>5500000</v>
      </c>
      <c r="F21" s="45">
        <f t="shared" si="0"/>
        <v>550000</v>
      </c>
      <c r="G21" s="35" t="s">
        <v>0</v>
      </c>
      <c r="H21" s="26"/>
    </row>
    <row r="22" spans="1:8" s="148" customFormat="1" x14ac:dyDescent="0.25">
      <c r="A22" s="26"/>
      <c r="B22" s="29" t="s">
        <v>192</v>
      </c>
      <c r="C22" s="30">
        <v>2016</v>
      </c>
      <c r="D22" s="31">
        <v>75</v>
      </c>
      <c r="E22" s="32">
        <v>2000000</v>
      </c>
      <c r="F22" s="45">
        <f t="shared" si="0"/>
        <v>26666.666666666668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726000</v>
      </c>
      <c r="G23" s="47" t="s">
        <v>0</v>
      </c>
      <c r="H23" s="26"/>
    </row>
    <row r="24" spans="1:8" s="148" customFormat="1" x14ac:dyDescent="0.25">
      <c r="A24" s="26"/>
      <c r="B24" s="107" t="s">
        <v>130</v>
      </c>
      <c r="C24" s="168"/>
      <c r="D24" s="169"/>
      <c r="E24" s="170"/>
      <c r="F24" s="46">
        <f>SUMIF(C8:C22,"2016",F8:F22)</f>
        <v>747333.33333333337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1473333.3333333335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 Vand AS</v>
      </c>
      <c r="B1" s="56"/>
      <c r="C1" s="56"/>
      <c r="D1" s="176"/>
      <c r="E1" s="56"/>
    </row>
    <row r="2" spans="1:5" x14ac:dyDescent="0.25">
      <c r="A2" s="220" t="str">
        <f>'1. Forside'!A2</f>
        <v>V165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214</v>
      </c>
      <c r="C8" s="51">
        <v>50000</v>
      </c>
      <c r="D8" s="181" t="s">
        <v>0</v>
      </c>
      <c r="E8" s="56"/>
    </row>
    <row r="9" spans="1:5" x14ac:dyDescent="0.25">
      <c r="A9" s="56"/>
      <c r="B9" s="206" t="s">
        <v>215</v>
      </c>
      <c r="C9" s="51">
        <v>130000</v>
      </c>
      <c r="D9" s="181" t="s">
        <v>0</v>
      </c>
      <c r="E9" s="56"/>
    </row>
    <row r="10" spans="1:5" x14ac:dyDescent="0.25">
      <c r="A10" s="56"/>
      <c r="B10" s="206" t="s">
        <v>216</v>
      </c>
      <c r="C10" s="51">
        <v>2000000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2213000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176</v>
      </c>
      <c r="C14" s="178"/>
      <c r="D14" s="179"/>
      <c r="E14" s="56"/>
    </row>
    <row r="15" spans="1:5" x14ac:dyDescent="0.25">
      <c r="A15" s="56"/>
      <c r="B15" s="53" t="s">
        <v>220</v>
      </c>
      <c r="C15" s="180">
        <v>21000000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21000000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150000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30000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180000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20814355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22189500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-1375145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2015-09-24T15:08:38Z</dcterms:modified>
</cp:coreProperties>
</file>