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2825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F29" i="7"/>
  <c r="F30" i="7"/>
  <c r="F31" i="7"/>
  <c r="F32" i="7"/>
  <c r="F33" i="7"/>
  <c r="F34" i="7"/>
  <c r="F35" i="7"/>
  <c r="F36" i="7"/>
  <c r="F37" i="7"/>
  <c r="F38" i="7"/>
  <c r="F39" i="7"/>
  <c r="F40" i="7"/>
  <c r="F41" i="7"/>
  <c r="F42" i="7"/>
  <c r="F43" i="7"/>
  <c r="F44" i="7"/>
  <c r="F45" i="7"/>
  <c r="F46" i="7"/>
  <c r="F47" i="7"/>
  <c r="F48" i="7"/>
  <c r="F49" i="7"/>
  <c r="F50" i="7"/>
  <c r="F51" i="7"/>
  <c r="F52" i="7"/>
  <c r="F53" i="7"/>
  <c r="F54" i="7"/>
  <c r="F55" i="7"/>
  <c r="F56" i="7"/>
  <c r="F57" i="7"/>
  <c r="F58" i="7"/>
  <c r="F59" i="7"/>
  <c r="F9" i="2" l="1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E31" i="19" l="1"/>
  <c r="C36" i="19" l="1"/>
  <c r="E36" i="19" s="1"/>
  <c r="F61" i="7" l="1"/>
  <c r="C26" i="19" l="1"/>
  <c r="C17" i="19"/>
  <c r="A2" i="15" l="1"/>
  <c r="C12" i="8" s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C9" i="9" s="1"/>
  <c r="C15" i="8" s="1"/>
  <c r="A2" i="11"/>
  <c r="A2" i="7"/>
  <c r="A2" i="8"/>
  <c r="A2" i="4"/>
  <c r="E29" i="19" l="1"/>
  <c r="C14" i="3"/>
  <c r="C22" i="8" s="1"/>
  <c r="C13" i="15"/>
  <c r="C15" i="15" s="1"/>
  <c r="C11" i="8" s="1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C9" i="12" l="1"/>
  <c r="C11" i="12" s="1"/>
  <c r="C31" i="8" s="1"/>
  <c r="E31" i="8" s="1"/>
  <c r="F8" i="2" l="1"/>
  <c r="F8" i="7"/>
  <c r="F60" i="7" s="1"/>
  <c r="F34" i="2" l="1"/>
  <c r="C9" i="10" s="1"/>
  <c r="C15" i="11" l="1"/>
  <c r="C28" i="8" s="1"/>
  <c r="C14" i="4"/>
  <c r="C26" i="8" s="1"/>
  <c r="C26" i="3"/>
  <c r="C24" i="8" s="1"/>
  <c r="F62" i="7"/>
  <c r="C18" i="8" s="1"/>
  <c r="C20" i="3"/>
  <c r="C23" i="8" s="1"/>
  <c r="C9" i="3"/>
  <c r="C21" i="8" s="1"/>
  <c r="C8" i="4"/>
  <c r="C25" i="8" s="1"/>
  <c r="C10" i="10"/>
  <c r="C17" i="8" s="1"/>
  <c r="F36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<sst xmlns="http://schemas.openxmlformats.org/spreadsheetml/2006/main" count="551" uniqueCount="218">
  <si>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</si>
  <si>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</si>
  <si>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</si>
  <si>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</si>
  <si>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</si>
  <si>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</si>
  <si>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</si>
  <si>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</si>
  <si>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</si>
  <si>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</si>
  <si>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</si>
  <si>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</si>
  <si>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</si>
  <si>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</si>
  <si>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</si>
  <si>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</si>
  <si>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</si>
  <si>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</si>
  <si>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</si>
  <si>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</si>
  <si>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</si>
  <si>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</si>
  <si>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</si>
  <si>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</si>
  <si>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</si>
  <si>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</si>
  <si>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</si>
  <si>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</si>
  <si>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</si>
  <si>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</si>
  <si>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</si>
  <si>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</si>
  <si>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</si>
  <si>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</si>
  <si>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</si>
  <si>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</si>
  <si>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</si>
  <si>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</si>
  <si>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</si>
  <si>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</si>
  <si>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</si>
  <si>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</si>
  <si>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</si>
  <si>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</si>
  <si>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</si>
  <si>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</si>
  <si>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</si>
  <si>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</si>
  <si>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</si>
  <si>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</si>
  <si>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</si>
  <si>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</si>
  <si>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</si>
  <si>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</si>
  <si>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</si>
  <si>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</si>
  <si>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</si>
  <si>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</si>
  <si>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</si>
  <si>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</si>
  <si>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</si>
  <si>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</si>
  <si>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</si>
  <si>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</si>
  <si>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</si>
  <si>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</si>
  <si>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</si>
  <si>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</si>
  <si>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</si>
  <si>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</si>
  <si>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</si>
  <si>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</si>
  <si>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</si>
  <si>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</si>
  <si>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</si>
  <si>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</si>
  <si>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</si>
  <si>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</si>
  <si>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</si>
  <si>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</si>
  <si>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</si>
  <si>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</si>
  <si>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</si>
  <si>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</si>
  <si>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</si>
  <si>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</si>
  <si>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</si>
  <si>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</si>
  <si>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</si>
  <si>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</si>
  <si>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</si>
  <si>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</si>
  <si>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</si>
  <si>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</si>
  <si>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</si>
  <si>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</si>
  <si>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</si>
  <si>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</si>
  <si>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</si>
  <si>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</si>
  <si>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</si>
  <si>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</si>
  <si>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</si>
  <si>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</si>
  <si>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</si>
  <si>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</si>
  <si>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</si>
  <si>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</si>
  <si>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</si>
  <si>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</si>
  <si>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</si>
  <si>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</si>
  <si>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</si>
  <si>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</si>
  <si>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</si>
  <si>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</si>
  <si>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</si>
  <si>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</si>
  <si>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</si>
  <si>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</si>
  <si>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</si>
  <si>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</si>
  <si>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</si>
  <si>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</si>
  <si>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</si>
  <si>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</si>
  <si>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</si>
  <si>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</si>
  <si>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</si>
  <si>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</si>
  <si>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</si>
  <si>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</si>
  <si>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</si>
  <si>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</si>
  <si>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</si>
  <si>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</si>
  <si>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</si>
  <si>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</si>
  <si>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</si>
  <si>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</si>
  <si>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</si>
  <si>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</si>
  <si>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</si>
  <si>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</si>
  <si>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</si>
  <si>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</si>
  <si>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</si>
  <si>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</si>
  <si>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</si>
  <si>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</si>
  <si>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</si>
  <si>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</si>
  <si>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</si>
  <si>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</si>
  <si>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</si>
  <si>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</si>
  <si>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</si>
  <si>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</si>
  <si>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</si>
  <si>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</si>
  <si>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</si>
  <si>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</si>
  <si>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</si>
  <si>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</si>
  <si>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</si>
  <si>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</si>
  <si>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</si>
  <si>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</si>
  <si>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</si>
  <si>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</si>
  <si>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</si>
  <si>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</si>
  <si>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</si>
  <si>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</si>
  <si>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</si>
  <si>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</si>
  <si>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Tillæg for afgift for ledningsført vand i 2015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</si>
  <si>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</si>
  <si>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</si>
  <si>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</si>
  <si>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</si>
  <si>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Administrationbygninger</t>
  </si>
  <si>
    <t>2014</t>
  </si>
  <si>
    <t>75</t>
  </si>
  <si>
    <t>Ø 250 mm &lt; Ledningsnet ≤ Ø 500mm</t>
  </si>
  <si>
    <t>Filteranlæg, trykfiltre, enkelt filtrering</t>
  </si>
  <si>
    <t>25</t>
  </si>
  <si>
    <t>Udpumpningsanlæg, rentvandspumper på vandværk</t>
  </si>
  <si>
    <t xml:space="preserve">Afregningsmålere, mekaniske </t>
  </si>
  <si>
    <t>8</t>
  </si>
  <si>
    <t>Køretøjer, små lastvogne (&lt; 3.500 kg.)</t>
  </si>
  <si>
    <t>5</t>
  </si>
  <si>
    <t>Køretøjer, entreprenørmaskiner</t>
  </si>
  <si>
    <t>Arbejdsplads</t>
  </si>
  <si>
    <t>Ø 50mm &lt; Ledningsnet ≤ Ø110 mm</t>
  </si>
  <si>
    <t>Ø110 mm &lt; Ledningsnet ≤ Ø 250 mm</t>
  </si>
  <si>
    <t>Stik på ledningsnet, Konstruktioner</t>
  </si>
  <si>
    <t>Ventiler på Ø110 mm &lt; Ledningsnet ≤ Ø 250 mm</t>
  </si>
  <si>
    <t>Dokumenteret Drikkevandssikkerhed</t>
  </si>
  <si>
    <t>Etageareal vandbehandlingsbygning</t>
  </si>
  <si>
    <t>Rentvandsbeholder  insitu støbt</t>
  </si>
  <si>
    <t>Filteranlæg, trykfiltre, dobbelt filtrering</t>
  </si>
  <si>
    <t>Elanlæg - vandværk</t>
  </si>
  <si>
    <t>SRO-anlæg, vandværk</t>
  </si>
  <si>
    <t>Boring (inkl. etablering, forerør, filter og prøvepumpning)</t>
  </si>
  <si>
    <t>Pumpe inkl. stigrør og forerørsforsejlinger mv.</t>
  </si>
  <si>
    <t>Elanlæg</t>
  </si>
  <si>
    <t>SRO anlæg</t>
  </si>
  <si>
    <t>Pumpestation (inkl. evt. hydrofor)/trykforøger, Konstruktioner</t>
  </si>
  <si>
    <t>Pumpestation (inkl. evt. hydrofor)/trykforøger, Mek./EL</t>
  </si>
  <si>
    <t>Pumpestation (inkl. evt. hydrofor)/trykforøger, SRO</t>
  </si>
  <si>
    <t>Beholderanlæg - vandtårn</t>
  </si>
  <si>
    <t>Råvandsstation komplet montering og boringshus/tørbrønd</t>
  </si>
  <si>
    <t>Ejendomsskatter</t>
  </si>
  <si>
    <t>Skive Vand AS</t>
  </si>
  <si>
    <t>V167</t>
  </si>
  <si>
    <t>Tillæg for gennemførte investeringer i 2010-2014</t>
  </si>
  <si>
    <t>Afgift for ledningsført vand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</si>
</sst>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214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215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7" t="s">
        <v>58</v>
      </c>
      <c r="E8" s="227"/>
      <c r="F8" s="227"/>
      <c r="G8" s="123"/>
      <c r="H8" s="123"/>
      <c r="I8" s="123"/>
    </row>
    <row r="9" spans="1:9" x14ac:dyDescent="0.25">
      <c r="A9" s="121"/>
      <c r="B9" s="121"/>
      <c r="C9" s="121"/>
      <c r="D9" s="238" t="s">
        <v>106</v>
      </c>
      <c r="E9" s="238"/>
      <c r="F9" s="238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28" t="s">
        <v>59</v>
      </c>
      <c r="E13" s="228"/>
      <c r="F13" s="228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29" t="s">
        <v>60</v>
      </c>
      <c r="E16" s="230"/>
      <c r="F16" s="231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2" t="s">
        <v>2</v>
      </c>
      <c r="E17" s="233"/>
      <c r="F17" s="234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2" t="s">
        <v>128</v>
      </c>
      <c r="E18" s="233"/>
      <c r="F18" s="234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35" t="s">
        <v>44</v>
      </c>
      <c r="E19" s="236"/>
      <c r="F19" s="237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35" t="s">
        <v>61</v>
      </c>
      <c r="E20" s="236"/>
      <c r="F20" s="237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35" t="s">
        <v>87</v>
      </c>
      <c r="E21" s="236"/>
      <c r="F21" s="237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35" t="s">
        <v>62</v>
      </c>
      <c r="E22" s="236"/>
      <c r="F22" s="237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54" t="s">
        <v>42</v>
      </c>
      <c r="E23" s="255"/>
      <c r="F23" s="256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51" t="s">
        <v>63</v>
      </c>
      <c r="E24" s="252"/>
      <c r="F24" s="253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48" t="s">
        <v>43</v>
      </c>
      <c r="E25" s="249"/>
      <c r="F25" s="250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45" t="s">
        <v>64</v>
      </c>
      <c r="E26" s="246"/>
      <c r="F26" s="247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39" t="s">
        <v>137</v>
      </c>
      <c r="E27" s="240"/>
      <c r="F27" s="241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42" t="s">
        <v>138</v>
      </c>
      <c r="E28" s="243"/>
      <c r="F28" s="244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Skive Vand AS</v>
      </c>
      <c r="B1" s="56"/>
      <c r="C1" s="56"/>
      <c r="D1" s="56"/>
      <c r="E1" s="56"/>
    </row>
    <row r="2" spans="1:5" x14ac:dyDescent="0.25">
      <c r="A2" s="220" t="str">
        <f>'1. Forside'!A2</f>
        <v>V167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118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 t="s">
        <v>198</v>
      </c>
      <c r="C7" s="51">
        <v>100000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100000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146</v>
      </c>
      <c r="C11" s="192"/>
      <c r="D11" s="189"/>
      <c r="E11" s="56"/>
    </row>
    <row r="12" spans="1:5" ht="16.7" customHeight="1" x14ac:dyDescent="0.25">
      <c r="A12" s="56"/>
      <c r="B12" s="108" t="s">
        <v>147</v>
      </c>
      <c r="C12" s="19">
        <v>121333</v>
      </c>
      <c r="D12" s="151" t="s">
        <v>0</v>
      </c>
      <c r="E12" s="56"/>
    </row>
    <row r="13" spans="1:5" ht="16.7" customHeight="1" x14ac:dyDescent="0.25">
      <c r="A13" s="56"/>
      <c r="B13" s="108" t="s">
        <v>148</v>
      </c>
      <c r="C13" s="40">
        <v>200000</v>
      </c>
      <c r="D13" s="151" t="s">
        <v>0</v>
      </c>
      <c r="E13" s="56"/>
    </row>
    <row r="14" spans="1:5" x14ac:dyDescent="0.25">
      <c r="A14" s="56"/>
      <c r="B14" s="28" t="s">
        <v>149</v>
      </c>
      <c r="C14" s="55">
        <f>C12-C13</f>
        <v>-78667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Skive Vand AS</v>
      </c>
      <c r="B1" s="26"/>
      <c r="C1" s="26"/>
      <c r="D1" s="26"/>
      <c r="E1" s="26"/>
    </row>
    <row r="2" spans="1:5" x14ac:dyDescent="0.25">
      <c r="A2" s="221" t="str">
        <f>'1. Forside'!A2</f>
        <v>V167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177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907175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200000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707175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1080444.08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970000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110444.08000000007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Skive Vand AS</v>
      </c>
      <c r="B1" s="26"/>
      <c r="C1" s="26"/>
      <c r="D1" s="26"/>
      <c r="E1" s="26"/>
    </row>
    <row r="2" spans="1:5" x14ac:dyDescent="0.25">
      <c r="A2" s="221" t="str">
        <f>'1. Forside'!A2</f>
        <v>V167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178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-24212000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-12014591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-12197409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-2439481.7999999998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2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Skive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V167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179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39027764.338602729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10644391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864589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-440224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1369333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12438089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171990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32000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203990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-249560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0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-8758945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-9008505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3633574</v>
      </c>
      <c r="D27" s="79" t="s">
        <v>0</v>
      </c>
      <c r="E27" s="10">
        <f>IF(C27&lt;0,0,-C27)</f>
        <v>-3633574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1965000</v>
      </c>
      <c r="D29" s="79" t="s">
        <v>0</v>
      </c>
      <c r="E29" s="10">
        <f>-C29</f>
        <v>-1965000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>
        <v>0</v>
      </c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33647563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33647563</v>
      </c>
      <c r="D36" s="79" t="s">
        <v>0</v>
      </c>
      <c r="E36" s="10">
        <f>-C36</f>
        <v>-33647563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-218372.66139727086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topLeftCell="A4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Skive Vand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V167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180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4219444</v>
      </c>
      <c r="D7" s="222" t="s">
        <v>0</v>
      </c>
      <c r="E7" s="223">
        <v>3856926</v>
      </c>
      <c r="F7" s="222" t="s">
        <v>0</v>
      </c>
      <c r="G7" s="223">
        <v>3300001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2263479</v>
      </c>
      <c r="D9" s="222" t="s">
        <v>0</v>
      </c>
      <c r="E9" s="224">
        <v>0</v>
      </c>
      <c r="F9" s="222" t="s">
        <v>0</v>
      </c>
      <c r="G9" s="224">
        <v>1965000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/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1955965</v>
      </c>
      <c r="D11" s="226" t="s">
        <v>0</v>
      </c>
      <c r="E11" s="55">
        <f>C11+E7-E8-E9</f>
        <v>5812891</v>
      </c>
      <c r="F11" s="226" t="s">
        <v>0</v>
      </c>
      <c r="G11" s="55">
        <f>E11+G7-G8-G9</f>
        <v>7147892</v>
      </c>
      <c r="H11" s="226" t="s">
        <v>0</v>
      </c>
      <c r="I11" s="55">
        <f>G11+I7-I8-I9</f>
        <v>7147892</v>
      </c>
      <c r="J11" s="226" t="s">
        <v>0</v>
      </c>
      <c r="K11" s="55">
        <f>K7-K8-K9+K10+I11</f>
        <v>7147892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topLeftCell="A7" zoomScaleNormal="90" workbookViewId="0">
      <selection activeCell="B17" sqref="B17"/>
    </sheetView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Skive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V167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12208553.559098048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-46392.503524572581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-313455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11848706.055573476</v>
      </c>
      <c r="D13" s="79" t="s">
        <v>0</v>
      </c>
      <c r="E13" s="6">
        <f>C13</f>
        <v>11848706.055573476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9896914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216</v>
      </c>
      <c r="C16" s="14">
        <f>'6. Gennemførte investeringer'!F36</f>
        <v>1686597.6541999998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-261843.25826666679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investeringer'!F62</f>
        <v>970333.33333333337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12292001.729266666</v>
      </c>
      <c r="D19" s="79" t="s">
        <v>0</v>
      </c>
      <c r="E19" s="8">
        <f>C19</f>
        <v>12292001.729266666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omkostninger'!C9</f>
        <v>35500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omkostninger'!C14</f>
        <v>15423860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omkostninger'!C20</f>
        <v>129000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omkostninger'!C26</f>
        <v>188145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servicemål'!C8</f>
        <v>100000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servicemål'!C14</f>
        <v>-78667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707175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110444.08000000007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16615457.08</v>
      </c>
      <c r="D29" s="79" t="s">
        <v>0</v>
      </c>
      <c r="E29" s="6">
        <f>C29</f>
        <v>16615457.08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-2439481.7999999998</v>
      </c>
      <c r="D31" s="79" t="s">
        <v>0</v>
      </c>
      <c r="E31" s="10">
        <f>C31</f>
        <v>-2439481.7999999998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11">
        <f>'13. Kontrol med indtægtsrammen'!E37</f>
        <v>-218372.66139727086</v>
      </c>
      <c r="D33" s="79" t="s">
        <v>0</v>
      </c>
      <c r="E33" s="12">
        <f>C33</f>
        <v>-218372.66139727086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38098310.403442875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2366608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16.098276691130458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9.5809911922223172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Skive Vand AS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V167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124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12208553.559098048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12208553.559098048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12208553.559098048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-46392.503524572581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Skive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V167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9084384.7033248581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12162161.055573476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12208553.559098048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1253818.4505193694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313455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Skive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V167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122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436927086.66093981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9896914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9896914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11"/>
  <sheetViews>
    <sheetView view="pageLayout" topLeftCell="A4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Skive Vand AS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V167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126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181</v>
      </c>
      <c r="C8" s="30" t="s">
        <v>182</v>
      </c>
      <c r="D8" s="31" t="s">
        <v>183</v>
      </c>
      <c r="E8" s="32">
        <v>3775927.83</v>
      </c>
      <c r="F8" s="34">
        <f t="shared" ref="F8" si="0">E8/D8</f>
        <v>50345.704400000002</v>
      </c>
      <c r="G8" s="35" t="s">
        <v>0</v>
      </c>
      <c r="H8" s="26"/>
    </row>
    <row r="9" spans="1:8" s="148" customFormat="1" x14ac:dyDescent="0.25">
      <c r="A9" s="26"/>
      <c r="B9" s="29" t="s">
        <v>181</v>
      </c>
      <c r="C9" s="30" t="s">
        <v>182</v>
      </c>
      <c r="D9" s="31" t="s">
        <v>183</v>
      </c>
      <c r="E9" s="32">
        <v>323224.2</v>
      </c>
      <c r="F9" s="34">
        <f t="shared" ref="F9:F33" si="1">E9/D9</f>
        <v>4309.6559999999999</v>
      </c>
      <c r="G9" s="35" t="s">
        <v>0</v>
      </c>
      <c r="H9" s="26"/>
    </row>
    <row r="10" spans="1:8" s="148" customFormat="1" x14ac:dyDescent="0.25">
      <c r="A10" s="26"/>
      <c r="B10" s="29" t="s">
        <v>184</v>
      </c>
      <c r="C10" s="30" t="s">
        <v>182</v>
      </c>
      <c r="D10" s="31" t="s">
        <v>183</v>
      </c>
      <c r="E10" s="32">
        <v>15497.25</v>
      </c>
      <c r="F10" s="34">
        <f t="shared" si="1"/>
        <v>206.63</v>
      </c>
      <c r="G10" s="35" t="s">
        <v>0</v>
      </c>
      <c r="H10" s="26"/>
    </row>
    <row r="11" spans="1:8" s="148" customFormat="1" x14ac:dyDescent="0.25">
      <c r="A11" s="26"/>
      <c r="B11" s="29" t="s">
        <v>185</v>
      </c>
      <c r="C11" s="30" t="s">
        <v>182</v>
      </c>
      <c r="D11" s="31" t="s">
        <v>186</v>
      </c>
      <c r="E11" s="32">
        <v>324738.57</v>
      </c>
      <c r="F11" s="34">
        <f t="shared" si="1"/>
        <v>12989.542800000001</v>
      </c>
      <c r="G11" s="35" t="s">
        <v>0</v>
      </c>
      <c r="H11" s="26"/>
    </row>
    <row r="12" spans="1:8" s="148" customFormat="1" x14ac:dyDescent="0.25">
      <c r="A12" s="26"/>
      <c r="B12" s="29" t="s">
        <v>187</v>
      </c>
      <c r="C12" s="30" t="s">
        <v>182</v>
      </c>
      <c r="D12" s="31" t="s">
        <v>186</v>
      </c>
      <c r="E12" s="32">
        <v>64304.46</v>
      </c>
      <c r="F12" s="34">
        <f t="shared" si="1"/>
        <v>2572.1783999999998</v>
      </c>
      <c r="G12" s="35" t="s">
        <v>0</v>
      </c>
      <c r="H12" s="26"/>
    </row>
    <row r="13" spans="1:8" s="148" customFormat="1" x14ac:dyDescent="0.25">
      <c r="A13" s="26"/>
      <c r="B13" s="29" t="s">
        <v>188</v>
      </c>
      <c r="C13" s="30" t="s">
        <v>182</v>
      </c>
      <c r="D13" s="31" t="s">
        <v>189</v>
      </c>
      <c r="E13" s="32">
        <v>832072.68</v>
      </c>
      <c r="F13" s="34">
        <f t="shared" si="1"/>
        <v>104009.08500000001</v>
      </c>
      <c r="G13" s="35" t="s">
        <v>0</v>
      </c>
      <c r="H13" s="26"/>
    </row>
    <row r="14" spans="1:8" s="148" customFormat="1" x14ac:dyDescent="0.25">
      <c r="A14" s="26"/>
      <c r="B14" s="29" t="s">
        <v>190</v>
      </c>
      <c r="C14" s="30" t="s">
        <v>182</v>
      </c>
      <c r="D14" s="31" t="s">
        <v>191</v>
      </c>
      <c r="E14" s="32">
        <v>250000</v>
      </c>
      <c r="F14" s="34">
        <f t="shared" si="1"/>
        <v>50000</v>
      </c>
      <c r="G14" s="35" t="s">
        <v>0</v>
      </c>
      <c r="H14" s="26"/>
    </row>
    <row r="15" spans="1:8" s="148" customFormat="1" x14ac:dyDescent="0.25">
      <c r="A15" s="26"/>
      <c r="B15" s="29" t="s">
        <v>192</v>
      </c>
      <c r="C15" s="30" t="s">
        <v>182</v>
      </c>
      <c r="D15" s="31" t="s">
        <v>191</v>
      </c>
      <c r="E15" s="32">
        <v>54000</v>
      </c>
      <c r="F15" s="34">
        <f t="shared" si="1"/>
        <v>10800</v>
      </c>
      <c r="G15" s="35" t="s">
        <v>0</v>
      </c>
      <c r="H15" s="26"/>
    </row>
    <row r="16" spans="1:8" s="148" customFormat="1" x14ac:dyDescent="0.25">
      <c r="A16" s="26"/>
      <c r="B16" s="29" t="s">
        <v>193</v>
      </c>
      <c r="C16" s="30" t="s">
        <v>182</v>
      </c>
      <c r="D16" s="31" t="s">
        <v>191</v>
      </c>
      <c r="E16" s="32">
        <v>199870.63</v>
      </c>
      <c r="F16" s="34">
        <f t="shared" si="1"/>
        <v>39974.126000000004</v>
      </c>
      <c r="G16" s="35" t="s">
        <v>0</v>
      </c>
      <c r="H16" s="26"/>
    </row>
    <row r="17" spans="1:8" s="148" customFormat="1" x14ac:dyDescent="0.25">
      <c r="A17" s="26"/>
      <c r="B17" s="29" t="s">
        <v>194</v>
      </c>
      <c r="C17" s="30" t="s">
        <v>182</v>
      </c>
      <c r="D17" s="31" t="s">
        <v>183</v>
      </c>
      <c r="E17" s="32">
        <v>1007699.19</v>
      </c>
      <c r="F17" s="34">
        <f t="shared" si="1"/>
        <v>13435.9892</v>
      </c>
      <c r="G17" s="35" t="s">
        <v>0</v>
      </c>
      <c r="H17" s="26"/>
    </row>
    <row r="18" spans="1:8" s="148" customFormat="1" x14ac:dyDescent="0.25">
      <c r="A18" s="26"/>
      <c r="B18" s="29" t="s">
        <v>195</v>
      </c>
      <c r="C18" s="30" t="s">
        <v>182</v>
      </c>
      <c r="D18" s="31" t="s">
        <v>183</v>
      </c>
      <c r="E18" s="32">
        <v>53773.45</v>
      </c>
      <c r="F18" s="34">
        <f t="shared" si="1"/>
        <v>716.97933333333333</v>
      </c>
      <c r="G18" s="35" t="s">
        <v>0</v>
      </c>
      <c r="H18" s="26"/>
    </row>
    <row r="19" spans="1:8" s="148" customFormat="1" x14ac:dyDescent="0.25">
      <c r="A19" s="26"/>
      <c r="B19" s="29" t="s">
        <v>196</v>
      </c>
      <c r="C19" s="30" t="s">
        <v>182</v>
      </c>
      <c r="D19" s="31" t="s">
        <v>183</v>
      </c>
      <c r="E19" s="32">
        <v>431039.87</v>
      </c>
      <c r="F19" s="34">
        <f t="shared" si="1"/>
        <v>5747.1982666666663</v>
      </c>
      <c r="G19" s="35" t="s">
        <v>0</v>
      </c>
      <c r="H19" s="26"/>
    </row>
    <row r="20" spans="1:8" s="148" customFormat="1" x14ac:dyDescent="0.25">
      <c r="A20" s="26"/>
      <c r="B20" s="29" t="s">
        <v>197</v>
      </c>
      <c r="C20" s="30" t="s">
        <v>182</v>
      </c>
      <c r="D20" s="31" t="s">
        <v>183</v>
      </c>
      <c r="E20" s="32">
        <v>61806.82</v>
      </c>
      <c r="F20" s="34">
        <f t="shared" si="1"/>
        <v>824.09093333333328</v>
      </c>
      <c r="G20" s="35" t="s">
        <v>0</v>
      </c>
      <c r="H20" s="26"/>
    </row>
    <row r="21" spans="1:8" s="148" customFormat="1" x14ac:dyDescent="0.25">
      <c r="A21" s="26"/>
      <c r="B21" s="29" t="s">
        <v>194</v>
      </c>
      <c r="C21" s="30" t="s">
        <v>182</v>
      </c>
      <c r="D21" s="31" t="s">
        <v>183</v>
      </c>
      <c r="E21" s="32">
        <v>39384.85</v>
      </c>
      <c r="F21" s="34">
        <f t="shared" si="1"/>
        <v>525.13133333333326</v>
      </c>
      <c r="G21" s="35" t="s">
        <v>0</v>
      </c>
      <c r="H21" s="26"/>
    </row>
    <row r="22" spans="1:8" s="148" customFormat="1" x14ac:dyDescent="0.25">
      <c r="A22" s="26"/>
      <c r="B22" s="29" t="s">
        <v>194</v>
      </c>
      <c r="C22" s="30" t="s">
        <v>182</v>
      </c>
      <c r="D22" s="31" t="s">
        <v>183</v>
      </c>
      <c r="E22" s="32">
        <v>5196.72</v>
      </c>
      <c r="F22" s="34">
        <f t="shared" si="1"/>
        <v>69.289600000000007</v>
      </c>
      <c r="G22" s="35" t="s">
        <v>0</v>
      </c>
      <c r="H22" s="26"/>
    </row>
    <row r="23" spans="1:8" s="148" customFormat="1" x14ac:dyDescent="0.25">
      <c r="A23" s="26"/>
      <c r="B23" s="29" t="s">
        <v>195</v>
      </c>
      <c r="C23" s="30" t="s">
        <v>182</v>
      </c>
      <c r="D23" s="31" t="s">
        <v>183</v>
      </c>
      <c r="E23" s="32">
        <v>26616.55</v>
      </c>
      <c r="F23" s="34">
        <f t="shared" si="1"/>
        <v>354.88733333333334</v>
      </c>
      <c r="G23" s="35" t="s">
        <v>0</v>
      </c>
      <c r="H23" s="26"/>
    </row>
    <row r="24" spans="1:8" s="148" customFormat="1" x14ac:dyDescent="0.25">
      <c r="A24" s="26"/>
      <c r="B24" s="29" t="s">
        <v>194</v>
      </c>
      <c r="C24" s="30" t="s">
        <v>182</v>
      </c>
      <c r="D24" s="31" t="s">
        <v>183</v>
      </c>
      <c r="E24" s="32">
        <v>410841.46</v>
      </c>
      <c r="F24" s="34">
        <f t="shared" si="1"/>
        <v>5477.8861333333334</v>
      </c>
      <c r="G24" s="35" t="s">
        <v>0</v>
      </c>
      <c r="H24" s="26"/>
    </row>
    <row r="25" spans="1:8" s="148" customFormat="1" x14ac:dyDescent="0.25">
      <c r="A25" s="26"/>
      <c r="B25" s="29" t="s">
        <v>194</v>
      </c>
      <c r="C25" s="30" t="s">
        <v>182</v>
      </c>
      <c r="D25" s="31" t="s">
        <v>183</v>
      </c>
      <c r="E25" s="32">
        <v>1123183.6200000001</v>
      </c>
      <c r="F25" s="34">
        <f t="shared" si="1"/>
        <v>14975.781600000002</v>
      </c>
      <c r="G25" s="35" t="s">
        <v>0</v>
      </c>
      <c r="H25" s="26"/>
    </row>
    <row r="26" spans="1:8" s="148" customFormat="1" x14ac:dyDescent="0.25">
      <c r="A26" s="26"/>
      <c r="B26" s="29" t="s">
        <v>194</v>
      </c>
      <c r="C26" s="30" t="s">
        <v>182</v>
      </c>
      <c r="D26" s="31" t="s">
        <v>183</v>
      </c>
      <c r="E26" s="32">
        <v>421409.28000000003</v>
      </c>
      <c r="F26" s="34">
        <f t="shared" si="1"/>
        <v>5618.7904000000008</v>
      </c>
      <c r="G26" s="35" t="s">
        <v>0</v>
      </c>
      <c r="H26" s="26"/>
    </row>
    <row r="27" spans="1:8" s="148" customFormat="1" x14ac:dyDescent="0.25">
      <c r="A27" s="26"/>
      <c r="B27" s="29" t="s">
        <v>194</v>
      </c>
      <c r="C27" s="30" t="s">
        <v>182</v>
      </c>
      <c r="D27" s="31" t="s">
        <v>183</v>
      </c>
      <c r="E27" s="32">
        <v>855287.5</v>
      </c>
      <c r="F27" s="34">
        <f t="shared" si="1"/>
        <v>11403.833333333334</v>
      </c>
      <c r="G27" s="35" t="s">
        <v>0</v>
      </c>
      <c r="H27" s="26"/>
    </row>
    <row r="28" spans="1:8" s="148" customFormat="1" x14ac:dyDescent="0.25">
      <c r="A28" s="26"/>
      <c r="B28" s="29" t="s">
        <v>194</v>
      </c>
      <c r="C28" s="30" t="s">
        <v>182</v>
      </c>
      <c r="D28" s="31" t="s">
        <v>183</v>
      </c>
      <c r="E28" s="32">
        <v>140022.32</v>
      </c>
      <c r="F28" s="34">
        <f t="shared" si="1"/>
        <v>1866.9642666666668</v>
      </c>
      <c r="G28" s="35" t="s">
        <v>0</v>
      </c>
      <c r="H28" s="26"/>
    </row>
    <row r="29" spans="1:8" s="148" customFormat="1" x14ac:dyDescent="0.25">
      <c r="A29" s="26"/>
      <c r="B29" s="29" t="s">
        <v>194</v>
      </c>
      <c r="C29" s="30" t="s">
        <v>182</v>
      </c>
      <c r="D29" s="31" t="s">
        <v>183</v>
      </c>
      <c r="E29" s="32">
        <v>358005.6</v>
      </c>
      <c r="F29" s="34">
        <f t="shared" si="1"/>
        <v>4773.4079999999994</v>
      </c>
      <c r="G29" s="35" t="s">
        <v>0</v>
      </c>
      <c r="H29" s="26"/>
    </row>
    <row r="30" spans="1:8" s="148" customFormat="1" x14ac:dyDescent="0.25">
      <c r="A30" s="26"/>
      <c r="B30" s="29" t="s">
        <v>194</v>
      </c>
      <c r="C30" s="30" t="s">
        <v>182</v>
      </c>
      <c r="D30" s="31" t="s">
        <v>183</v>
      </c>
      <c r="E30" s="32">
        <v>636837.39</v>
      </c>
      <c r="F30" s="34">
        <f t="shared" si="1"/>
        <v>8491.1651999999995</v>
      </c>
      <c r="G30" s="35" t="s">
        <v>0</v>
      </c>
      <c r="H30" s="26"/>
    </row>
    <row r="31" spans="1:8" s="148" customFormat="1" x14ac:dyDescent="0.25">
      <c r="A31" s="26"/>
      <c r="B31" s="29" t="s">
        <v>194</v>
      </c>
      <c r="C31" s="30" t="s">
        <v>182</v>
      </c>
      <c r="D31" s="31" t="s">
        <v>183</v>
      </c>
      <c r="E31" s="32">
        <v>470874.19</v>
      </c>
      <c r="F31" s="34">
        <f t="shared" si="1"/>
        <v>6278.322533333333</v>
      </c>
      <c r="G31" s="35" t="s">
        <v>0</v>
      </c>
      <c r="H31" s="26"/>
    </row>
    <row r="32" spans="1:8" s="148" customFormat="1" x14ac:dyDescent="0.25">
      <c r="A32" s="26"/>
      <c r="B32" s="29" t="s">
        <v>194</v>
      </c>
      <c r="C32" s="30" t="s">
        <v>182</v>
      </c>
      <c r="D32" s="31" t="s">
        <v>183</v>
      </c>
      <c r="E32" s="32">
        <v>110997.67</v>
      </c>
      <c r="F32" s="34">
        <f t="shared" si="1"/>
        <v>1479.9689333333333</v>
      </c>
      <c r="G32" s="35" t="s">
        <v>0</v>
      </c>
      <c r="H32" s="26"/>
    </row>
    <row r="33" spans="1:8" s="148" customFormat="1" x14ac:dyDescent="0.25">
      <c r="A33" s="26"/>
      <c r="B33" s="29" t="s">
        <v>194</v>
      </c>
      <c r="C33" s="30" t="s">
        <v>182</v>
      </c>
      <c r="D33" s="31" t="s">
        <v>183</v>
      </c>
      <c r="E33" s="32">
        <v>1293619.6399999999</v>
      </c>
      <c r="F33" s="34">
        <f t="shared" si="1"/>
        <v>17248.261866666664</v>
      </c>
      <c r="G33" s="35" t="s">
        <v>0</v>
      </c>
      <c r="H33" s="26"/>
    </row>
    <row r="34" spans="1:8" s="148" customFormat="1" x14ac:dyDescent="0.25">
      <c r="A34" s="26"/>
      <c r="B34" s="23" t="s">
        <v>71</v>
      </c>
      <c r="C34" s="158"/>
      <c r="D34" s="158"/>
      <c r="E34" s="158"/>
      <c r="F34" s="36">
        <f>SUM(F8:F33)</f>
        <v>374494.87086666661</v>
      </c>
      <c r="G34" s="37" t="s">
        <v>0</v>
      </c>
      <c r="H34" s="26"/>
    </row>
    <row r="35" spans="1:8" s="148" customFormat="1" x14ac:dyDescent="0.25">
      <c r="A35" s="26"/>
      <c r="B35" s="107" t="s">
        <v>132</v>
      </c>
      <c r="C35" s="159"/>
      <c r="D35" s="159"/>
      <c r="E35" s="159"/>
      <c r="F35" s="66">
        <v>1312102.7833333332</v>
      </c>
      <c r="G35" s="37" t="s">
        <v>0</v>
      </c>
      <c r="H35" s="26"/>
    </row>
    <row r="36" spans="1:8" s="148" customFormat="1" x14ac:dyDescent="0.25">
      <c r="A36" s="26"/>
      <c r="B36" s="39" t="s">
        <v>68</v>
      </c>
      <c r="C36" s="160"/>
      <c r="D36" s="160"/>
      <c r="E36" s="161"/>
      <c r="F36" s="38">
        <f>F34+F35</f>
        <v>1686597.6541999998</v>
      </c>
      <c r="G36" s="38" t="s">
        <v>0</v>
      </c>
      <c r="H36" s="26"/>
    </row>
    <row r="37" spans="1:8" s="148" customFormat="1" x14ac:dyDescent="0.25">
      <c r="A37" s="26"/>
      <c r="B37" s="26"/>
      <c r="C37" s="26"/>
      <c r="D37" s="26"/>
      <c r="E37" s="26"/>
      <c r="F37" s="26"/>
      <c r="G37" s="26"/>
      <c r="H37" s="26"/>
    </row>
    <row r="38" spans="1:8" s="148" customFormat="1" x14ac:dyDescent="0.25">
      <c r="A38" s="26"/>
      <c r="B38" s="26"/>
      <c r="C38" s="26"/>
      <c r="D38" s="26"/>
      <c r="E38" s="26"/>
      <c r="F38" s="26"/>
      <c r="G38" s="26"/>
      <c r="H38" s="26"/>
    </row>
    <row r="39" spans="1:8" s="148" customFormat="1" x14ac:dyDescent="0.25">
      <c r="A39" s="26"/>
      <c r="B39" s="26"/>
      <c r="C39" s="26"/>
      <c r="D39" s="26"/>
      <c r="E39" s="26"/>
      <c r="F39" s="26"/>
      <c r="G39" s="26"/>
      <c r="H39" s="26"/>
    </row>
    <row r="40" spans="1:8" s="148" customFormat="1" hidden="1" x14ac:dyDescent="0.25"/>
    <row r="41" spans="1:8" s="148" customFormat="1" hidden="1" x14ac:dyDescent="0.25"/>
    <row r="42" spans="1:8" s="148" customFormat="1" hidden="1" x14ac:dyDescent="0.25"/>
    <row r="43" spans="1:8" s="148" customFormat="1" ht="14.45" hidden="1" customHeight="1" x14ac:dyDescent="0.25"/>
    <row r="44" spans="1:8" s="148" customFormat="1" ht="14.45" hidden="1" customHeight="1" x14ac:dyDescent="0.25"/>
    <row r="45" spans="1:8" s="148" customFormat="1" ht="15" hidden="1" customHeight="1" x14ac:dyDescent="0.25"/>
    <row r="46" spans="1:8" s="148" customFormat="1" ht="15" hidden="1" customHeight="1" x14ac:dyDescent="0.25"/>
    <row r="47" spans="1:8" s="148" customFormat="1" ht="15" hidden="1" customHeight="1" x14ac:dyDescent="0.25"/>
    <row r="48" spans="1:8" s="148" customFormat="1" ht="15" hidden="1" customHeight="1" x14ac:dyDescent="0.25"/>
    <row r="49" s="148" customFormat="1" ht="15" hidden="1" customHeight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s="148" customFormat="1" hidden="1" x14ac:dyDescent="0.25"/>
    <row r="103" s="148" customFormat="1" hidden="1" x14ac:dyDescent="0.25"/>
    <row r="104" s="148" customFormat="1" hidden="1" x14ac:dyDescent="0.25"/>
    <row r="105" s="148" customFormat="1" hidden="1" x14ac:dyDescent="0.25"/>
    <row r="106" s="148" customFormat="1" hidden="1" x14ac:dyDescent="0.25"/>
    <row r="107" s="148" customFormat="1" hidden="1" x14ac:dyDescent="0.25"/>
    <row r="108" s="148" customFormat="1" hidden="1" x14ac:dyDescent="0.25"/>
    <row r="109" s="148" customFormat="1" hidden="1" x14ac:dyDescent="0.25"/>
    <row r="110" s="148" customFormat="1" hidden="1" x14ac:dyDescent="0.25"/>
    <row r="111" s="148" customFormat="1" hidden="1" x14ac:dyDescent="0.25"/>
    <row r="112" s="148" customFormat="1" hidden="1" x14ac:dyDescent="0.25"/>
    <row r="113" s="148" customFormat="1" hidden="1" x14ac:dyDescent="0.25"/>
    <row r="114" s="148" customFormat="1" hidden="1" x14ac:dyDescent="0.25"/>
    <row r="115" s="148" customFormat="1" hidden="1" x14ac:dyDescent="0.25"/>
    <row r="116" s="148" customFormat="1" hidden="1" x14ac:dyDescent="0.25"/>
    <row r="117" s="148" customFormat="1" hidden="1" x14ac:dyDescent="0.25"/>
    <row r="118" s="148" customFormat="1" hidden="1" x14ac:dyDescent="0.25"/>
    <row r="119" s="148" customFormat="1" hidden="1" x14ac:dyDescent="0.25"/>
    <row r="120" s="148" customFormat="1" hidden="1" x14ac:dyDescent="0.25"/>
    <row r="121" s="148" customFormat="1" hidden="1" x14ac:dyDescent="0.25"/>
    <row r="122" s="148" customFormat="1" hidden="1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Skive Vand AS</v>
      </c>
      <c r="B1" s="162"/>
      <c r="C1" s="162"/>
      <c r="D1" s="162"/>
      <c r="E1" s="162"/>
    </row>
    <row r="2" spans="1:5" x14ac:dyDescent="0.25">
      <c r="A2" s="1" t="str">
        <f>'1. Forside'!A2</f>
        <v>V167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121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348833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662000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investeringer'!F34</f>
        <v>374494.87086666661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-261843.25826666679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82"/>
  <sheetViews>
    <sheetView view="pageLayout" topLeftCell="A39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Skive Vand AS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V167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120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199</v>
      </c>
      <c r="C8" s="30">
        <v>2015</v>
      </c>
      <c r="D8" s="31">
        <v>75</v>
      </c>
      <c r="E8" s="32">
        <v>3840000</v>
      </c>
      <c r="F8" s="45">
        <f>E8/D8</f>
        <v>51200</v>
      </c>
      <c r="G8" s="35" t="s">
        <v>0</v>
      </c>
      <c r="H8" s="26"/>
    </row>
    <row r="9" spans="1:8" s="148" customFormat="1" x14ac:dyDescent="0.25">
      <c r="A9" s="26"/>
      <c r="B9" s="29" t="s">
        <v>200</v>
      </c>
      <c r="C9" s="30">
        <v>2015</v>
      </c>
      <c r="D9" s="31">
        <v>50</v>
      </c>
      <c r="E9" s="32">
        <v>1920000</v>
      </c>
      <c r="F9" s="45">
        <f t="shared" ref="F9:F59" si="0">E9/D9</f>
        <v>38400</v>
      </c>
      <c r="G9" s="35" t="s">
        <v>0</v>
      </c>
      <c r="H9" s="26"/>
    </row>
    <row r="10" spans="1:8" s="148" customFormat="1" x14ac:dyDescent="0.25">
      <c r="A10" s="26"/>
      <c r="B10" s="29" t="s">
        <v>201</v>
      </c>
      <c r="C10" s="30">
        <v>2015</v>
      </c>
      <c r="D10" s="31">
        <v>25</v>
      </c>
      <c r="E10" s="32">
        <v>1920000</v>
      </c>
      <c r="F10" s="45">
        <f t="shared" si="0"/>
        <v>76800</v>
      </c>
      <c r="G10" s="35" t="s">
        <v>0</v>
      </c>
      <c r="H10" s="26"/>
    </row>
    <row r="11" spans="1:8" s="148" customFormat="1" x14ac:dyDescent="0.25">
      <c r="A11" s="26"/>
      <c r="B11" s="29" t="s">
        <v>187</v>
      </c>
      <c r="C11" s="30">
        <v>2015</v>
      </c>
      <c r="D11" s="31">
        <v>25</v>
      </c>
      <c r="E11" s="32">
        <v>768000</v>
      </c>
      <c r="F11" s="45">
        <f t="shared" si="0"/>
        <v>30720</v>
      </c>
      <c r="G11" s="35" t="s">
        <v>0</v>
      </c>
      <c r="H11" s="26"/>
    </row>
    <row r="12" spans="1:8" s="148" customFormat="1" x14ac:dyDescent="0.25">
      <c r="A12" s="26"/>
      <c r="B12" s="29" t="s">
        <v>202</v>
      </c>
      <c r="C12" s="30">
        <v>2015</v>
      </c>
      <c r="D12" s="31">
        <v>25</v>
      </c>
      <c r="E12" s="32">
        <v>672000</v>
      </c>
      <c r="F12" s="45">
        <f t="shared" si="0"/>
        <v>26880</v>
      </c>
      <c r="G12" s="35" t="s">
        <v>0</v>
      </c>
      <c r="H12" s="26"/>
    </row>
    <row r="13" spans="1:8" s="148" customFormat="1" x14ac:dyDescent="0.25">
      <c r="A13" s="26"/>
      <c r="B13" s="29" t="s">
        <v>203</v>
      </c>
      <c r="C13" s="30">
        <v>2015</v>
      </c>
      <c r="D13" s="31">
        <v>10</v>
      </c>
      <c r="E13" s="32">
        <v>480000</v>
      </c>
      <c r="F13" s="45">
        <f t="shared" si="0"/>
        <v>48000</v>
      </c>
      <c r="G13" s="35" t="s">
        <v>0</v>
      </c>
      <c r="H13" s="26"/>
    </row>
    <row r="14" spans="1:8" s="148" customFormat="1" x14ac:dyDescent="0.25">
      <c r="A14" s="26"/>
      <c r="B14" s="29" t="s">
        <v>204</v>
      </c>
      <c r="C14" s="30">
        <v>2015</v>
      </c>
      <c r="D14" s="31">
        <v>30</v>
      </c>
      <c r="E14" s="32">
        <v>300000</v>
      </c>
      <c r="F14" s="45">
        <f t="shared" si="0"/>
        <v>10000</v>
      </c>
      <c r="G14" s="35" t="s">
        <v>0</v>
      </c>
      <c r="H14" s="26"/>
    </row>
    <row r="15" spans="1:8" s="148" customFormat="1" x14ac:dyDescent="0.25">
      <c r="A15" s="26"/>
      <c r="B15" s="29" t="s">
        <v>195</v>
      </c>
      <c r="C15" s="30">
        <v>2015</v>
      </c>
      <c r="D15" s="31">
        <v>75</v>
      </c>
      <c r="E15" s="32">
        <v>300000</v>
      </c>
      <c r="F15" s="45">
        <f t="shared" si="0"/>
        <v>4000</v>
      </c>
      <c r="G15" s="35" t="s">
        <v>0</v>
      </c>
      <c r="H15" s="26"/>
    </row>
    <row r="16" spans="1:8" s="148" customFormat="1" x14ac:dyDescent="0.25">
      <c r="A16" s="26"/>
      <c r="B16" s="29" t="s">
        <v>205</v>
      </c>
      <c r="C16" s="30">
        <v>2015</v>
      </c>
      <c r="D16" s="31">
        <v>15</v>
      </c>
      <c r="E16" s="32">
        <v>50000</v>
      </c>
      <c r="F16" s="45">
        <f t="shared" si="0"/>
        <v>3333.3333333333335</v>
      </c>
      <c r="G16" s="35" t="s">
        <v>0</v>
      </c>
      <c r="H16" s="26"/>
    </row>
    <row r="17" spans="1:8" s="148" customFormat="1" x14ac:dyDescent="0.25">
      <c r="A17" s="26"/>
      <c r="B17" s="29" t="s">
        <v>206</v>
      </c>
      <c r="C17" s="30">
        <v>2015</v>
      </c>
      <c r="D17" s="31">
        <v>20</v>
      </c>
      <c r="E17" s="32">
        <v>50000</v>
      </c>
      <c r="F17" s="45">
        <f t="shared" si="0"/>
        <v>2500</v>
      </c>
      <c r="G17" s="35" t="s">
        <v>0</v>
      </c>
      <c r="H17" s="26"/>
    </row>
    <row r="18" spans="1:8" s="148" customFormat="1" x14ac:dyDescent="0.25">
      <c r="A18" s="26"/>
      <c r="B18" s="29" t="s">
        <v>207</v>
      </c>
      <c r="C18" s="30">
        <v>2015</v>
      </c>
      <c r="D18" s="31">
        <v>10</v>
      </c>
      <c r="E18" s="32">
        <v>100000</v>
      </c>
      <c r="F18" s="45">
        <f t="shared" si="0"/>
        <v>10000</v>
      </c>
      <c r="G18" s="35" t="s">
        <v>0</v>
      </c>
      <c r="H18" s="26"/>
    </row>
    <row r="19" spans="1:8" s="148" customFormat="1" x14ac:dyDescent="0.25">
      <c r="A19" s="26"/>
      <c r="B19" s="29" t="s">
        <v>204</v>
      </c>
      <c r="C19" s="30">
        <v>2015</v>
      </c>
      <c r="D19" s="31">
        <v>30</v>
      </c>
      <c r="E19" s="32">
        <v>300000</v>
      </c>
      <c r="F19" s="45">
        <f t="shared" si="0"/>
        <v>10000</v>
      </c>
      <c r="G19" s="35" t="s">
        <v>0</v>
      </c>
      <c r="H19" s="26"/>
    </row>
    <row r="20" spans="1:8" s="148" customFormat="1" x14ac:dyDescent="0.25">
      <c r="A20" s="26"/>
      <c r="B20" s="29" t="s">
        <v>205</v>
      </c>
      <c r="C20" s="30">
        <v>2015</v>
      </c>
      <c r="D20" s="31">
        <v>15</v>
      </c>
      <c r="E20" s="32">
        <v>50000</v>
      </c>
      <c r="F20" s="45">
        <f t="shared" si="0"/>
        <v>3333.3333333333335</v>
      </c>
      <c r="G20" s="35" t="s">
        <v>0</v>
      </c>
      <c r="H20" s="26"/>
    </row>
    <row r="21" spans="1:8" s="148" customFormat="1" x14ac:dyDescent="0.25">
      <c r="A21" s="26"/>
      <c r="B21" s="29" t="s">
        <v>206</v>
      </c>
      <c r="C21" s="30">
        <v>2015</v>
      </c>
      <c r="D21" s="31">
        <v>20</v>
      </c>
      <c r="E21" s="32">
        <v>50000</v>
      </c>
      <c r="F21" s="45">
        <f t="shared" si="0"/>
        <v>2500</v>
      </c>
      <c r="G21" s="35" t="s">
        <v>0</v>
      </c>
      <c r="H21" s="26"/>
    </row>
    <row r="22" spans="1:8" s="148" customFormat="1" x14ac:dyDescent="0.25">
      <c r="A22" s="26"/>
      <c r="B22" s="29" t="s">
        <v>207</v>
      </c>
      <c r="C22" s="30">
        <v>2015</v>
      </c>
      <c r="D22" s="31">
        <v>10</v>
      </c>
      <c r="E22" s="32">
        <v>50000</v>
      </c>
      <c r="F22" s="45">
        <f t="shared" si="0"/>
        <v>5000</v>
      </c>
      <c r="G22" s="35" t="s">
        <v>0</v>
      </c>
      <c r="H22" s="26"/>
    </row>
    <row r="23" spans="1:8" s="148" customFormat="1" x14ac:dyDescent="0.25">
      <c r="A23" s="26"/>
      <c r="B23" s="29" t="s">
        <v>194</v>
      </c>
      <c r="C23" s="30">
        <v>2015</v>
      </c>
      <c r="D23" s="31">
        <v>75</v>
      </c>
      <c r="E23" s="32">
        <v>350000</v>
      </c>
      <c r="F23" s="45">
        <f t="shared" si="0"/>
        <v>4666.666666666667</v>
      </c>
      <c r="G23" s="35" t="s">
        <v>0</v>
      </c>
      <c r="H23" s="26"/>
    </row>
    <row r="24" spans="1:8" s="148" customFormat="1" x14ac:dyDescent="0.25">
      <c r="A24" s="26"/>
      <c r="B24" s="29" t="s">
        <v>204</v>
      </c>
      <c r="C24" s="30">
        <v>2015</v>
      </c>
      <c r="D24" s="31">
        <v>30</v>
      </c>
      <c r="E24" s="32">
        <v>300000</v>
      </c>
      <c r="F24" s="45">
        <f t="shared" si="0"/>
        <v>10000</v>
      </c>
      <c r="G24" s="35" t="s">
        <v>0</v>
      </c>
      <c r="H24" s="26"/>
    </row>
    <row r="25" spans="1:8" s="148" customFormat="1" x14ac:dyDescent="0.25">
      <c r="A25" s="26"/>
      <c r="B25" s="29" t="s">
        <v>205</v>
      </c>
      <c r="C25" s="30">
        <v>2015</v>
      </c>
      <c r="D25" s="31">
        <v>15</v>
      </c>
      <c r="E25" s="32">
        <v>50000</v>
      </c>
      <c r="F25" s="45">
        <f t="shared" si="0"/>
        <v>3333.3333333333335</v>
      </c>
      <c r="G25" s="35" t="s">
        <v>0</v>
      </c>
      <c r="H25" s="26"/>
    </row>
    <row r="26" spans="1:8" s="148" customFormat="1" x14ac:dyDescent="0.25">
      <c r="A26" s="26"/>
      <c r="B26" s="29" t="s">
        <v>206</v>
      </c>
      <c r="C26" s="30">
        <v>2015</v>
      </c>
      <c r="D26" s="31">
        <v>20</v>
      </c>
      <c r="E26" s="32">
        <v>50000</v>
      </c>
      <c r="F26" s="45">
        <f t="shared" si="0"/>
        <v>2500</v>
      </c>
      <c r="G26" s="35" t="s">
        <v>0</v>
      </c>
      <c r="H26" s="26"/>
    </row>
    <row r="27" spans="1:8" s="148" customFormat="1" x14ac:dyDescent="0.25">
      <c r="A27" s="26"/>
      <c r="B27" s="29" t="s">
        <v>207</v>
      </c>
      <c r="C27" s="30">
        <v>2015</v>
      </c>
      <c r="D27" s="31">
        <v>10</v>
      </c>
      <c r="E27" s="32">
        <v>50000</v>
      </c>
      <c r="F27" s="45">
        <f t="shared" si="0"/>
        <v>5000</v>
      </c>
      <c r="G27" s="35" t="s">
        <v>0</v>
      </c>
      <c r="H27" s="26"/>
    </row>
    <row r="28" spans="1:8" s="148" customFormat="1" x14ac:dyDescent="0.25">
      <c r="A28" s="26"/>
      <c r="B28" s="29" t="s">
        <v>194</v>
      </c>
      <c r="C28" s="30">
        <v>2015</v>
      </c>
      <c r="D28" s="31">
        <v>75</v>
      </c>
      <c r="E28" s="32">
        <v>50000</v>
      </c>
      <c r="F28" s="45">
        <f t="shared" si="0"/>
        <v>666.66666666666663</v>
      </c>
      <c r="G28" s="35" t="s">
        <v>0</v>
      </c>
      <c r="H28" s="26"/>
    </row>
    <row r="29" spans="1:8" s="148" customFormat="1" x14ac:dyDescent="0.25">
      <c r="A29" s="26"/>
      <c r="B29" s="29" t="s">
        <v>208</v>
      </c>
      <c r="C29" s="30">
        <v>2015</v>
      </c>
      <c r="D29" s="31">
        <v>50</v>
      </c>
      <c r="E29" s="32">
        <v>200000</v>
      </c>
      <c r="F29" s="45">
        <f t="shared" si="0"/>
        <v>4000</v>
      </c>
      <c r="G29" s="35" t="s">
        <v>0</v>
      </c>
      <c r="H29" s="26"/>
    </row>
    <row r="30" spans="1:8" s="148" customFormat="1" x14ac:dyDescent="0.25">
      <c r="A30" s="26"/>
      <c r="B30" s="29" t="s">
        <v>209</v>
      </c>
      <c r="C30" s="30">
        <v>2015</v>
      </c>
      <c r="D30" s="31">
        <v>25</v>
      </c>
      <c r="E30" s="32">
        <v>100000</v>
      </c>
      <c r="F30" s="45">
        <f t="shared" si="0"/>
        <v>4000</v>
      </c>
      <c r="G30" s="35" t="s">
        <v>0</v>
      </c>
      <c r="H30" s="26"/>
    </row>
    <row r="31" spans="1:8" s="148" customFormat="1" x14ac:dyDescent="0.25">
      <c r="A31" s="26"/>
      <c r="B31" s="29" t="s">
        <v>210</v>
      </c>
      <c r="C31" s="30">
        <v>2015</v>
      </c>
      <c r="D31" s="31">
        <v>10</v>
      </c>
      <c r="E31" s="32">
        <v>100000</v>
      </c>
      <c r="F31" s="45">
        <f t="shared" si="0"/>
        <v>10000</v>
      </c>
      <c r="G31" s="35" t="s">
        <v>0</v>
      </c>
      <c r="H31" s="26"/>
    </row>
    <row r="32" spans="1:8" s="148" customFormat="1" x14ac:dyDescent="0.25">
      <c r="A32" s="26"/>
      <c r="B32" s="29" t="s">
        <v>194</v>
      </c>
      <c r="C32" s="30">
        <v>2015</v>
      </c>
      <c r="D32" s="31">
        <v>75</v>
      </c>
      <c r="E32" s="32">
        <v>600000</v>
      </c>
      <c r="F32" s="45">
        <f t="shared" si="0"/>
        <v>8000</v>
      </c>
      <c r="G32" s="35" t="s">
        <v>0</v>
      </c>
      <c r="H32" s="26"/>
    </row>
    <row r="33" spans="1:8" s="148" customFormat="1" x14ac:dyDescent="0.25">
      <c r="A33" s="26"/>
      <c r="B33" s="29" t="s">
        <v>195</v>
      </c>
      <c r="C33" s="30">
        <v>2015</v>
      </c>
      <c r="D33" s="31">
        <v>75</v>
      </c>
      <c r="E33" s="32">
        <v>400000</v>
      </c>
      <c r="F33" s="45">
        <f t="shared" si="0"/>
        <v>5333.333333333333</v>
      </c>
      <c r="G33" s="35" t="s">
        <v>0</v>
      </c>
      <c r="H33" s="26"/>
    </row>
    <row r="34" spans="1:8" s="148" customFormat="1" x14ac:dyDescent="0.25">
      <c r="A34" s="26"/>
      <c r="B34" s="29" t="s">
        <v>194</v>
      </c>
      <c r="C34" s="30">
        <v>2015</v>
      </c>
      <c r="D34" s="31">
        <v>75</v>
      </c>
      <c r="E34" s="32">
        <v>300000</v>
      </c>
      <c r="F34" s="45">
        <f t="shared" si="0"/>
        <v>4000</v>
      </c>
      <c r="G34" s="35" t="s">
        <v>0</v>
      </c>
      <c r="H34" s="26"/>
    </row>
    <row r="35" spans="1:8" s="148" customFormat="1" x14ac:dyDescent="0.25">
      <c r="A35" s="26"/>
      <c r="B35" s="29" t="s">
        <v>194</v>
      </c>
      <c r="C35" s="30">
        <v>2015</v>
      </c>
      <c r="D35" s="31">
        <v>75</v>
      </c>
      <c r="E35" s="32">
        <v>300000</v>
      </c>
      <c r="F35" s="45">
        <f t="shared" si="0"/>
        <v>4000</v>
      </c>
      <c r="G35" s="35" t="s">
        <v>0</v>
      </c>
      <c r="H35" s="26"/>
    </row>
    <row r="36" spans="1:8" s="148" customFormat="1" x14ac:dyDescent="0.25">
      <c r="A36" s="26"/>
      <c r="B36" s="29" t="s">
        <v>190</v>
      </c>
      <c r="C36" s="30">
        <v>2015</v>
      </c>
      <c r="D36" s="31">
        <v>5</v>
      </c>
      <c r="E36" s="32">
        <v>250000</v>
      </c>
      <c r="F36" s="45">
        <f t="shared" si="0"/>
        <v>50000</v>
      </c>
      <c r="G36" s="35" t="s">
        <v>0</v>
      </c>
      <c r="H36" s="26"/>
    </row>
    <row r="37" spans="1:8" s="148" customFormat="1" x14ac:dyDescent="0.25">
      <c r="A37" s="26"/>
      <c r="B37" s="29" t="s">
        <v>196</v>
      </c>
      <c r="C37" s="30">
        <v>2015</v>
      </c>
      <c r="D37" s="31">
        <v>75</v>
      </c>
      <c r="E37" s="32">
        <v>600000</v>
      </c>
      <c r="F37" s="45">
        <f t="shared" si="0"/>
        <v>8000</v>
      </c>
      <c r="G37" s="35" t="s">
        <v>0</v>
      </c>
      <c r="H37" s="26"/>
    </row>
    <row r="38" spans="1:8" s="148" customFormat="1" x14ac:dyDescent="0.25">
      <c r="A38" s="26"/>
      <c r="B38" s="29" t="s">
        <v>188</v>
      </c>
      <c r="C38" s="30">
        <v>2015</v>
      </c>
      <c r="D38" s="31">
        <v>8</v>
      </c>
      <c r="E38" s="32">
        <v>600000</v>
      </c>
      <c r="F38" s="45">
        <f t="shared" si="0"/>
        <v>75000</v>
      </c>
      <c r="G38" s="35" t="s">
        <v>0</v>
      </c>
      <c r="H38" s="26"/>
    </row>
    <row r="39" spans="1:8" s="148" customFormat="1" x14ac:dyDescent="0.25">
      <c r="A39" s="26"/>
      <c r="B39" s="29" t="s">
        <v>211</v>
      </c>
      <c r="C39" s="30">
        <v>2015</v>
      </c>
      <c r="D39" s="31">
        <v>50</v>
      </c>
      <c r="E39" s="32">
        <v>400000</v>
      </c>
      <c r="F39" s="45">
        <f t="shared" si="0"/>
        <v>8000</v>
      </c>
      <c r="G39" s="35" t="s">
        <v>0</v>
      </c>
      <c r="H39" s="26"/>
    </row>
    <row r="40" spans="1:8" s="148" customFormat="1" x14ac:dyDescent="0.25">
      <c r="A40" s="26"/>
      <c r="B40" s="29" t="s">
        <v>212</v>
      </c>
      <c r="C40" s="30">
        <v>2015</v>
      </c>
      <c r="D40" s="31">
        <v>30</v>
      </c>
      <c r="E40" s="32">
        <v>100000</v>
      </c>
      <c r="F40" s="45">
        <f t="shared" si="0"/>
        <v>3333.3333333333335</v>
      </c>
      <c r="G40" s="35" t="s">
        <v>0</v>
      </c>
      <c r="H40" s="26"/>
    </row>
    <row r="41" spans="1:8" s="148" customFormat="1" x14ac:dyDescent="0.25">
      <c r="A41" s="26"/>
      <c r="B41" s="29" t="s">
        <v>205</v>
      </c>
      <c r="C41" s="30">
        <v>2015</v>
      </c>
      <c r="D41" s="31">
        <v>15</v>
      </c>
      <c r="E41" s="32">
        <v>100000</v>
      </c>
      <c r="F41" s="45">
        <f t="shared" si="0"/>
        <v>6666.666666666667</v>
      </c>
      <c r="G41" s="35" t="s">
        <v>0</v>
      </c>
      <c r="H41" s="26"/>
    </row>
    <row r="42" spans="1:8" s="148" customFormat="1" x14ac:dyDescent="0.25">
      <c r="A42" s="26"/>
      <c r="B42" s="29" t="s">
        <v>206</v>
      </c>
      <c r="C42" s="30">
        <v>2015</v>
      </c>
      <c r="D42" s="31">
        <v>20</v>
      </c>
      <c r="E42" s="32">
        <v>50000</v>
      </c>
      <c r="F42" s="45">
        <f t="shared" si="0"/>
        <v>2500</v>
      </c>
      <c r="G42" s="35" t="s">
        <v>0</v>
      </c>
      <c r="H42" s="26"/>
    </row>
    <row r="43" spans="1:8" s="148" customFormat="1" x14ac:dyDescent="0.25">
      <c r="A43" s="26"/>
      <c r="B43" s="29" t="s">
        <v>207</v>
      </c>
      <c r="C43" s="30">
        <v>2015</v>
      </c>
      <c r="D43" s="31">
        <v>10</v>
      </c>
      <c r="E43" s="32">
        <v>50000</v>
      </c>
      <c r="F43" s="45">
        <f t="shared" si="0"/>
        <v>5000</v>
      </c>
      <c r="G43" s="35" t="s">
        <v>0</v>
      </c>
      <c r="H43" s="26"/>
    </row>
    <row r="44" spans="1:8" s="148" customFormat="1" x14ac:dyDescent="0.25">
      <c r="A44" s="26"/>
      <c r="B44" s="29" t="s">
        <v>209</v>
      </c>
      <c r="C44" s="30">
        <v>2015</v>
      </c>
      <c r="D44" s="31">
        <v>25</v>
      </c>
      <c r="E44" s="32">
        <v>200000</v>
      </c>
      <c r="F44" s="45">
        <f t="shared" si="0"/>
        <v>8000</v>
      </c>
      <c r="G44" s="35" t="s">
        <v>0</v>
      </c>
      <c r="H44" s="26"/>
    </row>
    <row r="45" spans="1:8" s="148" customFormat="1" x14ac:dyDescent="0.25">
      <c r="A45" s="26"/>
      <c r="B45" s="29" t="s">
        <v>194</v>
      </c>
      <c r="C45" s="30">
        <v>2015</v>
      </c>
      <c r="D45" s="31">
        <v>75</v>
      </c>
      <c r="E45" s="32">
        <v>2500000</v>
      </c>
      <c r="F45" s="45">
        <f t="shared" si="0"/>
        <v>33333.333333333336</v>
      </c>
      <c r="G45" s="35" t="s">
        <v>0</v>
      </c>
      <c r="H45" s="26"/>
    </row>
    <row r="46" spans="1:8" s="148" customFormat="1" x14ac:dyDescent="0.25">
      <c r="A46" s="26"/>
      <c r="B46" s="29" t="s">
        <v>195</v>
      </c>
      <c r="C46" s="30">
        <v>2015</v>
      </c>
      <c r="D46" s="31">
        <v>75</v>
      </c>
      <c r="E46" s="32">
        <v>2500000</v>
      </c>
      <c r="F46" s="45">
        <f t="shared" si="0"/>
        <v>33333.333333333336</v>
      </c>
      <c r="G46" s="35" t="s">
        <v>0</v>
      </c>
      <c r="H46" s="26"/>
    </row>
    <row r="47" spans="1:8" s="148" customFormat="1" x14ac:dyDescent="0.25">
      <c r="A47" s="26"/>
      <c r="B47" s="29" t="s">
        <v>199</v>
      </c>
      <c r="C47" s="30">
        <v>2016</v>
      </c>
      <c r="D47" s="31">
        <v>75</v>
      </c>
      <c r="E47" s="32">
        <v>1500000</v>
      </c>
      <c r="F47" s="45">
        <f t="shared" si="0"/>
        <v>20000</v>
      </c>
      <c r="G47" s="35" t="s">
        <v>0</v>
      </c>
      <c r="H47" s="26"/>
    </row>
    <row r="48" spans="1:8" s="148" customFormat="1" ht="18" customHeight="1" x14ac:dyDescent="0.25">
      <c r="A48" s="26"/>
      <c r="B48" s="29" t="s">
        <v>185</v>
      </c>
      <c r="C48" s="30">
        <v>2016</v>
      </c>
      <c r="D48" s="31">
        <v>25</v>
      </c>
      <c r="E48" s="32">
        <v>2000000</v>
      </c>
      <c r="F48" s="45">
        <f t="shared" si="0"/>
        <v>80000</v>
      </c>
      <c r="G48" s="35" t="s">
        <v>0</v>
      </c>
      <c r="H48" s="26"/>
    </row>
    <row r="49" spans="1:8" s="148" customFormat="1" x14ac:dyDescent="0.25">
      <c r="A49" s="26"/>
      <c r="B49" s="29" t="s">
        <v>208</v>
      </c>
      <c r="C49" s="30">
        <v>2016</v>
      </c>
      <c r="D49" s="31">
        <v>50</v>
      </c>
      <c r="E49" s="32">
        <v>400000</v>
      </c>
      <c r="F49" s="45">
        <f t="shared" si="0"/>
        <v>8000</v>
      </c>
      <c r="G49" s="35" t="s">
        <v>0</v>
      </c>
      <c r="H49" s="26"/>
    </row>
    <row r="50" spans="1:8" s="148" customFormat="1" x14ac:dyDescent="0.25">
      <c r="A50" s="26"/>
      <c r="B50" s="29" t="s">
        <v>209</v>
      </c>
      <c r="C50" s="30">
        <v>2016</v>
      </c>
      <c r="D50" s="31">
        <v>25</v>
      </c>
      <c r="E50" s="32">
        <v>200000</v>
      </c>
      <c r="F50" s="45">
        <f t="shared" si="0"/>
        <v>8000</v>
      </c>
      <c r="G50" s="35" t="s">
        <v>0</v>
      </c>
      <c r="H50" s="26"/>
    </row>
    <row r="51" spans="1:8" s="148" customFormat="1" x14ac:dyDescent="0.25">
      <c r="A51" s="26"/>
      <c r="B51" s="29" t="s">
        <v>210</v>
      </c>
      <c r="C51" s="30">
        <v>2016</v>
      </c>
      <c r="D51" s="31">
        <v>10</v>
      </c>
      <c r="E51" s="32">
        <v>200000</v>
      </c>
      <c r="F51" s="45">
        <f t="shared" si="0"/>
        <v>20000</v>
      </c>
      <c r="G51" s="35" t="s">
        <v>0</v>
      </c>
      <c r="H51" s="26"/>
    </row>
    <row r="52" spans="1:8" s="148" customFormat="1" x14ac:dyDescent="0.25">
      <c r="A52" s="26"/>
      <c r="B52" s="29" t="s">
        <v>195</v>
      </c>
      <c r="C52" s="30">
        <v>2016</v>
      </c>
      <c r="D52" s="31">
        <v>75</v>
      </c>
      <c r="E52" s="32">
        <v>400000</v>
      </c>
      <c r="F52" s="45">
        <f t="shared" si="0"/>
        <v>5333.333333333333</v>
      </c>
      <c r="G52" s="35" t="s">
        <v>0</v>
      </c>
      <c r="H52" s="26"/>
    </row>
    <row r="53" spans="1:8" s="148" customFormat="1" x14ac:dyDescent="0.25">
      <c r="A53" s="26"/>
      <c r="B53" s="29" t="s">
        <v>194</v>
      </c>
      <c r="C53" s="30">
        <v>2016</v>
      </c>
      <c r="D53" s="31">
        <v>75</v>
      </c>
      <c r="E53" s="32">
        <v>2500000</v>
      </c>
      <c r="F53" s="45">
        <f t="shared" si="0"/>
        <v>33333.333333333336</v>
      </c>
      <c r="G53" s="35" t="s">
        <v>0</v>
      </c>
      <c r="H53" s="26"/>
    </row>
    <row r="54" spans="1:8" s="148" customFormat="1" x14ac:dyDescent="0.25">
      <c r="A54" s="26"/>
      <c r="B54" s="29" t="s">
        <v>195</v>
      </c>
      <c r="C54" s="30">
        <v>2016</v>
      </c>
      <c r="D54" s="31">
        <v>75</v>
      </c>
      <c r="E54" s="32">
        <v>2500000</v>
      </c>
      <c r="F54" s="45">
        <f t="shared" si="0"/>
        <v>33333.333333333336</v>
      </c>
      <c r="G54" s="35" t="s">
        <v>0</v>
      </c>
      <c r="H54" s="26"/>
    </row>
    <row r="55" spans="1:8" s="148" customFormat="1" x14ac:dyDescent="0.25">
      <c r="A55" s="26"/>
      <c r="B55" s="29" t="s">
        <v>194</v>
      </c>
      <c r="C55" s="30">
        <v>2016</v>
      </c>
      <c r="D55" s="31">
        <v>75</v>
      </c>
      <c r="E55" s="32">
        <v>300000</v>
      </c>
      <c r="F55" s="45">
        <f t="shared" si="0"/>
        <v>4000</v>
      </c>
      <c r="G55" s="35" t="s">
        <v>0</v>
      </c>
      <c r="H55" s="26"/>
    </row>
    <row r="56" spans="1:8" s="148" customFormat="1" x14ac:dyDescent="0.25">
      <c r="A56" s="26"/>
      <c r="B56" s="29" t="s">
        <v>194</v>
      </c>
      <c r="C56" s="30">
        <v>2016</v>
      </c>
      <c r="D56" s="31">
        <v>75</v>
      </c>
      <c r="E56" s="32">
        <v>300000</v>
      </c>
      <c r="F56" s="45">
        <f t="shared" si="0"/>
        <v>4000</v>
      </c>
      <c r="G56" s="35" t="s">
        <v>0</v>
      </c>
      <c r="H56" s="26"/>
    </row>
    <row r="57" spans="1:8" s="148" customFormat="1" x14ac:dyDescent="0.25">
      <c r="A57" s="26"/>
      <c r="B57" s="29" t="s">
        <v>190</v>
      </c>
      <c r="C57" s="30">
        <v>2016</v>
      </c>
      <c r="D57" s="31">
        <v>5</v>
      </c>
      <c r="E57" s="32">
        <v>250000</v>
      </c>
      <c r="F57" s="45">
        <f t="shared" si="0"/>
        <v>50000</v>
      </c>
      <c r="G57" s="35" t="s">
        <v>0</v>
      </c>
      <c r="H57" s="26"/>
    </row>
    <row r="58" spans="1:8" s="148" customFormat="1" x14ac:dyDescent="0.25">
      <c r="A58" s="26"/>
      <c r="B58" s="29" t="s">
        <v>196</v>
      </c>
      <c r="C58" s="30">
        <v>2016</v>
      </c>
      <c r="D58" s="31">
        <v>75</v>
      </c>
      <c r="E58" s="32">
        <v>600000</v>
      </c>
      <c r="F58" s="45">
        <f t="shared" si="0"/>
        <v>8000</v>
      </c>
      <c r="G58" s="35" t="s">
        <v>0</v>
      </c>
      <c r="H58" s="26"/>
    </row>
    <row r="59" spans="1:8" s="148" customFormat="1" x14ac:dyDescent="0.25">
      <c r="A59" s="26"/>
      <c r="B59" s="29" t="s">
        <v>188</v>
      </c>
      <c r="C59" s="30">
        <v>2016</v>
      </c>
      <c r="D59" s="31">
        <v>8</v>
      </c>
      <c r="E59" s="32">
        <v>600000</v>
      </c>
      <c r="F59" s="45">
        <f t="shared" si="0"/>
        <v>75000</v>
      </c>
      <c r="G59" s="35" t="s">
        <v>0</v>
      </c>
      <c r="H59" s="26"/>
    </row>
    <row r="60" spans="1:8" s="148" customFormat="1" x14ac:dyDescent="0.25">
      <c r="A60" s="26"/>
      <c r="B60" s="109" t="s">
        <v>72</v>
      </c>
      <c r="C60" s="165"/>
      <c r="D60" s="166"/>
      <c r="E60" s="167"/>
      <c r="F60" s="46">
        <f>SUMIF(C8:C59,"2015",F8:F59)</f>
        <v>621333.33333333337</v>
      </c>
      <c r="G60" s="47" t="s">
        <v>0</v>
      </c>
      <c r="H60" s="26"/>
    </row>
    <row r="61" spans="1:8" s="148" customFormat="1" x14ac:dyDescent="0.25">
      <c r="A61" s="26"/>
      <c r="B61" s="107" t="s">
        <v>130</v>
      </c>
      <c r="C61" s="168"/>
      <c r="D61" s="169"/>
      <c r="E61" s="170"/>
      <c r="F61" s="46">
        <f>SUMIF(C8:C59,"2016",F8:F59)</f>
        <v>349000</v>
      </c>
      <c r="G61" s="47" t="s">
        <v>0</v>
      </c>
      <c r="H61" s="26"/>
    </row>
    <row r="62" spans="1:8" s="148" customFormat="1" x14ac:dyDescent="0.25">
      <c r="A62" s="26"/>
      <c r="B62" s="50" t="s">
        <v>36</v>
      </c>
      <c r="C62" s="171"/>
      <c r="D62" s="172"/>
      <c r="E62" s="172"/>
      <c r="F62" s="48">
        <f>F60+F61</f>
        <v>970333.33333333337</v>
      </c>
      <c r="G62" s="49" t="s">
        <v>0</v>
      </c>
      <c r="H62" s="26"/>
    </row>
    <row r="63" spans="1:8" s="148" customFormat="1" x14ac:dyDescent="0.25">
      <c r="A63" s="26"/>
      <c r="B63" s="26"/>
      <c r="C63" s="164"/>
      <c r="D63" s="26"/>
      <c r="E63" s="26"/>
      <c r="F63" s="26"/>
      <c r="G63" s="26"/>
      <c r="H63" s="26"/>
    </row>
    <row r="64" spans="1:8" s="148" customFormat="1" x14ac:dyDescent="0.25">
      <c r="A64" s="26"/>
      <c r="B64" s="26"/>
      <c r="C64" s="164"/>
      <c r="D64" s="26"/>
      <c r="E64" s="26"/>
      <c r="F64" s="26"/>
      <c r="G64" s="26"/>
      <c r="H64" s="26"/>
    </row>
    <row r="65" spans="1:8" s="148" customFormat="1" x14ac:dyDescent="0.25">
      <c r="A65" s="26"/>
      <c r="B65" s="26"/>
      <c r="C65" s="164"/>
      <c r="D65" s="26"/>
      <c r="E65" s="26"/>
      <c r="F65" s="173"/>
      <c r="G65" s="173"/>
      <c r="H65" s="26"/>
    </row>
    <row r="66" spans="1:8" s="148" customFormat="1" hidden="1" x14ac:dyDescent="0.25">
      <c r="C66" s="174"/>
    </row>
    <row r="67" spans="1:8" s="148" customFormat="1" hidden="1" x14ac:dyDescent="0.25">
      <c r="C67" s="174"/>
    </row>
    <row r="68" spans="1:8" s="148" customFormat="1" hidden="1" x14ac:dyDescent="0.25">
      <c r="C68" s="174"/>
    </row>
    <row r="69" spans="1:8" s="148" customFormat="1" hidden="1" x14ac:dyDescent="0.25">
      <c r="C69" s="174"/>
    </row>
    <row r="70" spans="1:8" s="148" customFormat="1" hidden="1" x14ac:dyDescent="0.25">
      <c r="C70" s="174"/>
    </row>
    <row r="71" spans="1:8" s="148" customFormat="1" hidden="1" x14ac:dyDescent="0.25">
      <c r="C71" s="174"/>
    </row>
    <row r="72" spans="1:8" s="148" customFormat="1" hidden="1" x14ac:dyDescent="0.25">
      <c r="C72" s="174"/>
    </row>
    <row r="73" spans="1:8" s="148" customFormat="1" hidden="1" x14ac:dyDescent="0.25">
      <c r="C73" s="174"/>
    </row>
    <row r="74" spans="1:8" s="148" customFormat="1" hidden="1" x14ac:dyDescent="0.25">
      <c r="C74" s="174"/>
    </row>
    <row r="75" spans="1:8" s="148" customFormat="1" hidden="1" x14ac:dyDescent="0.25">
      <c r="C75" s="174"/>
    </row>
    <row r="76" spans="1:8" s="148" customFormat="1" hidden="1" x14ac:dyDescent="0.25">
      <c r="C76" s="174"/>
    </row>
    <row r="77" spans="1:8" s="148" customFormat="1" hidden="1" x14ac:dyDescent="0.25">
      <c r="C77" s="174"/>
    </row>
    <row r="78" spans="1:8" s="148" customFormat="1" hidden="1" x14ac:dyDescent="0.25">
      <c r="C78" s="174"/>
    </row>
    <row r="79" spans="1:8" s="148" customFormat="1" hidden="1" x14ac:dyDescent="0.25">
      <c r="C79" s="174"/>
    </row>
    <row r="80" spans="1:8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t="12" hidden="1" customHeight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s="148" customFormat="1" hidden="1" x14ac:dyDescent="0.25">
      <c r="C117" s="174"/>
    </row>
    <row r="118" spans="3:3" s="148" customFormat="1" hidden="1" x14ac:dyDescent="0.25">
      <c r="C118" s="174"/>
    </row>
    <row r="119" spans="3:3" s="148" customFormat="1" hidden="1" x14ac:dyDescent="0.25">
      <c r="C119" s="174"/>
    </row>
    <row r="120" spans="3:3" s="148" customFormat="1" hidden="1" x14ac:dyDescent="0.25">
      <c r="C120" s="174"/>
    </row>
    <row r="121" spans="3:3" s="148" customFormat="1" hidden="1" x14ac:dyDescent="0.25">
      <c r="C121" s="174"/>
    </row>
    <row r="122" spans="3:3" s="148" customFormat="1" hidden="1" x14ac:dyDescent="0.25">
      <c r="C122" s="174"/>
    </row>
    <row r="123" spans="3:3" s="148" customFormat="1" hidden="1" x14ac:dyDescent="0.25">
      <c r="C123" s="174"/>
    </row>
    <row r="124" spans="3:3" s="148" customFormat="1" hidden="1" x14ac:dyDescent="0.25">
      <c r="C124" s="174"/>
    </row>
    <row r="125" spans="3:3" s="148" customFormat="1" hidden="1" x14ac:dyDescent="0.25">
      <c r="C125" s="174"/>
    </row>
    <row r="126" spans="3:3" s="148" customFormat="1" hidden="1" x14ac:dyDescent="0.25">
      <c r="C126" s="174"/>
    </row>
    <row r="127" spans="3:3" s="148" customFormat="1" hidden="1" x14ac:dyDescent="0.25">
      <c r="C127" s="174"/>
    </row>
    <row r="128" spans="3:3" s="148" customFormat="1" hidden="1" x14ac:dyDescent="0.25">
      <c r="C128" s="174"/>
    </row>
    <row r="129" spans="3:3" s="148" customFormat="1" hidden="1" x14ac:dyDescent="0.25">
      <c r="C129" s="174"/>
    </row>
    <row r="130" spans="3:3" s="148" customFormat="1" hidden="1" x14ac:dyDescent="0.25">
      <c r="C130" s="174"/>
    </row>
    <row r="131" spans="3:3" s="148" customFormat="1" hidden="1" x14ac:dyDescent="0.25">
      <c r="C131" s="174"/>
    </row>
    <row r="132" spans="3:3" s="148" customFormat="1" hidden="1" x14ac:dyDescent="0.25">
      <c r="C132" s="174"/>
    </row>
    <row r="133" spans="3:3" s="148" customFormat="1" hidden="1" x14ac:dyDescent="0.25">
      <c r="C133" s="174"/>
    </row>
    <row r="134" spans="3:3" s="148" customFormat="1" hidden="1" x14ac:dyDescent="0.25">
      <c r="C134" s="174"/>
    </row>
    <row r="135" spans="3:3" s="148" customFormat="1" hidden="1" x14ac:dyDescent="0.25">
      <c r="C135" s="174"/>
    </row>
    <row r="136" spans="3:3" s="148" customFormat="1" hidden="1" x14ac:dyDescent="0.25">
      <c r="C136" s="174"/>
    </row>
    <row r="137" spans="3:3" s="148" customFormat="1" hidden="1" x14ac:dyDescent="0.25">
      <c r="C137" s="174"/>
    </row>
    <row r="138" spans="3:3" s="148" customFormat="1" hidden="1" x14ac:dyDescent="0.25">
      <c r="C138" s="174"/>
    </row>
    <row r="139" spans="3:3" s="148" customFormat="1" hidden="1" x14ac:dyDescent="0.25">
      <c r="C139" s="174"/>
    </row>
    <row r="140" spans="3:3" s="148" customFormat="1" hidden="1" x14ac:dyDescent="0.25">
      <c r="C140" s="174"/>
    </row>
    <row r="141" spans="3:3" s="148" customFormat="1" hidden="1" x14ac:dyDescent="0.25">
      <c r="C141" s="174"/>
    </row>
    <row r="142" spans="3:3" s="148" customFormat="1" hidden="1" x14ac:dyDescent="0.25">
      <c r="C142" s="174"/>
    </row>
    <row r="143" spans="3:3" s="148" customFormat="1" hidden="1" x14ac:dyDescent="0.25">
      <c r="C143" s="174"/>
    </row>
    <row r="144" spans="3:3" s="148" customFormat="1" hidden="1" x14ac:dyDescent="0.25">
      <c r="C144" s="174"/>
    </row>
    <row r="145" spans="3:3" s="148" customFormat="1" hidden="1" x14ac:dyDescent="0.25">
      <c r="C145" s="174"/>
    </row>
    <row r="146" spans="3:3" s="148" customFormat="1" hidden="1" x14ac:dyDescent="0.25">
      <c r="C146" s="174"/>
    </row>
    <row r="147" spans="3:3" s="148" customFormat="1" hidden="1" x14ac:dyDescent="0.25">
      <c r="C147" s="174"/>
    </row>
    <row r="148" spans="3:3" s="148" customFormat="1" hidden="1" x14ac:dyDescent="0.25">
      <c r="C148" s="174"/>
    </row>
    <row r="149" spans="3:3" s="148" customFormat="1" hidden="1" x14ac:dyDescent="0.25">
      <c r="C149" s="174"/>
    </row>
    <row r="150" spans="3:3" s="148" customFormat="1" hidden="1" x14ac:dyDescent="0.25">
      <c r="C150" s="174"/>
    </row>
    <row r="151" spans="3:3" s="148" customFormat="1" hidden="1" x14ac:dyDescent="0.25">
      <c r="C151" s="174"/>
    </row>
    <row r="152" spans="3:3" s="148" customFormat="1" hidden="1" x14ac:dyDescent="0.25">
      <c r="C152" s="174"/>
    </row>
    <row r="153" spans="3:3" s="148" customFormat="1" hidden="1" x14ac:dyDescent="0.25">
      <c r="C153" s="174"/>
    </row>
    <row r="154" spans="3:3" s="148" customFormat="1" hidden="1" x14ac:dyDescent="0.25">
      <c r="C154" s="174"/>
    </row>
    <row r="155" spans="3:3" s="148" customFormat="1" hidden="1" x14ac:dyDescent="0.25">
      <c r="C155" s="174"/>
    </row>
    <row r="156" spans="3:3" s="148" customFormat="1" hidden="1" x14ac:dyDescent="0.25">
      <c r="C156" s="174"/>
    </row>
    <row r="157" spans="3:3" s="148" customFormat="1" hidden="1" x14ac:dyDescent="0.25">
      <c r="C157" s="174"/>
    </row>
    <row r="158" spans="3:3" s="148" customFormat="1" hidden="1" x14ac:dyDescent="0.25">
      <c r="C158" s="174"/>
    </row>
    <row r="159" spans="3:3" s="148" customFormat="1" hidden="1" x14ac:dyDescent="0.25">
      <c r="C159" s="174"/>
    </row>
    <row r="160" spans="3:3" s="148" customFormat="1" hidden="1" x14ac:dyDescent="0.25">
      <c r="C160" s="174"/>
    </row>
    <row r="161" spans="3:3" s="148" customFormat="1" hidden="1" x14ac:dyDescent="0.25">
      <c r="C161" s="174"/>
    </row>
    <row r="162" spans="3:3" x14ac:dyDescent="0.25"/>
    <row r="163" spans="3:3" x14ac:dyDescent="0.25"/>
    <row r="164" spans="3:3" x14ac:dyDescent="0.25"/>
    <row r="165" spans="3:3" x14ac:dyDescent="0.25"/>
    <row r="166" spans="3:3" x14ac:dyDescent="0.25"/>
    <row r="167" spans="3:3" x14ac:dyDescent="0.25"/>
    <row r="168" spans="3:3" x14ac:dyDescent="0.25"/>
    <row r="169" spans="3:3" x14ac:dyDescent="0.25"/>
    <row r="170" spans="3:3" x14ac:dyDescent="0.25"/>
    <row r="171" spans="3:3" x14ac:dyDescent="0.25"/>
    <row r="172" spans="3:3" x14ac:dyDescent="0.25"/>
    <row r="173" spans="3:3" x14ac:dyDescent="0.25"/>
    <row r="174" spans="3:3" x14ac:dyDescent="0.25"/>
    <row r="175" spans="3:3" x14ac:dyDescent="0.25"/>
    <row r="176" spans="3:3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  <row r="239" x14ac:dyDescent="0.25"/>
    <row r="240" x14ac:dyDescent="0.25"/>
    <row r="241" x14ac:dyDescent="0.25"/>
    <row r="242" x14ac:dyDescent="0.25"/>
    <row r="243" x14ac:dyDescent="0.25"/>
    <row r="244" x14ac:dyDescent="0.25"/>
    <row r="245" x14ac:dyDescent="0.25"/>
    <row r="246" x14ac:dyDescent="0.25"/>
    <row r="247" x14ac:dyDescent="0.25"/>
    <row r="248" x14ac:dyDescent="0.25"/>
    <row r="249" x14ac:dyDescent="0.25"/>
    <row r="250" x14ac:dyDescent="0.25"/>
    <row r="251" x14ac:dyDescent="0.25"/>
    <row r="252" x14ac:dyDescent="0.25"/>
    <row r="253" x14ac:dyDescent="0.25"/>
    <row r="254" x14ac:dyDescent="0.25"/>
    <row r="255" x14ac:dyDescent="0.25"/>
    <row r="256" x14ac:dyDescent="0.25"/>
    <row r="257" x14ac:dyDescent="0.25"/>
    <row r="258" x14ac:dyDescent="0.25"/>
    <row r="259" x14ac:dyDescent="0.25"/>
    <row r="260" x14ac:dyDescent="0.25"/>
    <row r="261" x14ac:dyDescent="0.25"/>
    <row r="262" x14ac:dyDescent="0.25"/>
    <row r="263" x14ac:dyDescent="0.25"/>
    <row r="264" x14ac:dyDescent="0.25"/>
    <row r="265" x14ac:dyDescent="0.25"/>
    <row r="266" x14ac:dyDescent="0.25"/>
    <row r="267" x14ac:dyDescent="0.25"/>
    <row r="268" x14ac:dyDescent="0.25"/>
    <row r="269" x14ac:dyDescent="0.25"/>
    <row r="270" x14ac:dyDescent="0.25"/>
    <row r="271" x14ac:dyDescent="0.25"/>
    <row r="272" x14ac:dyDescent="0.25"/>
    <row r="273" x14ac:dyDescent="0.25"/>
    <row r="274" x14ac:dyDescent="0.25"/>
    <row r="275" x14ac:dyDescent="0.25"/>
    <row r="276" x14ac:dyDescent="0.25"/>
    <row r="277" x14ac:dyDescent="0.25"/>
    <row r="278" x14ac:dyDescent="0.25"/>
    <row r="279" x14ac:dyDescent="0.25"/>
    <row r="280" x14ac:dyDescent="0.25"/>
    <row r="281" x14ac:dyDescent="0.25"/>
    <row r="282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topLeftCell="A4" zoomScaleNormal="90" workbookViewId="0">
      <selection activeCell="B14" sqref="B14"/>
    </sheetView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Skive Vand AS</v>
      </c>
      <c r="B1" s="56"/>
      <c r="C1" s="56"/>
      <c r="D1" s="176"/>
      <c r="E1" s="56"/>
    </row>
    <row r="2" spans="1:5" x14ac:dyDescent="0.25">
      <c r="A2" s="220" t="str">
        <f>'1. Forside'!A2</f>
        <v>V167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119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16500</v>
      </c>
      <c r="D7" s="181" t="s">
        <v>0</v>
      </c>
      <c r="E7" s="56"/>
    </row>
    <row r="8" spans="1:5" x14ac:dyDescent="0.25">
      <c r="A8" s="56"/>
      <c r="B8" s="206" t="s">
        <v>213</v>
      </c>
      <c r="C8" s="51">
        <v>19000</v>
      </c>
      <c r="D8" s="181" t="s">
        <v>0</v>
      </c>
      <c r="E8" s="56"/>
    </row>
    <row r="9" spans="1:5" x14ac:dyDescent="0.25">
      <c r="A9" s="56"/>
      <c r="B9" s="54" t="s">
        <v>35</v>
      </c>
      <c r="C9" s="55">
        <f>SUM(C7:C8)</f>
        <v>35500</v>
      </c>
      <c r="D9" s="54" t="s">
        <v>0</v>
      </c>
      <c r="E9" s="56"/>
    </row>
    <row r="10" spans="1:5" x14ac:dyDescent="0.25">
      <c r="A10" s="56"/>
      <c r="B10" s="56"/>
      <c r="C10" s="56"/>
      <c r="D10" s="176"/>
      <c r="E10" s="56"/>
    </row>
    <row r="11" spans="1:5" x14ac:dyDescent="0.25">
      <c r="A11" s="56"/>
      <c r="B11" s="56"/>
      <c r="C11" s="56"/>
      <c r="D11" s="176"/>
      <c r="E11" s="56"/>
    </row>
    <row r="12" spans="1:5" ht="25.5" customHeight="1" x14ac:dyDescent="0.25">
      <c r="A12" s="56"/>
      <c r="B12" s="205" t="s">
        <v>176</v>
      </c>
      <c r="C12" s="178"/>
      <c r="D12" s="179"/>
      <c r="E12" s="56"/>
    </row>
    <row r="13" spans="1:5" x14ac:dyDescent="0.25">
      <c r="A13" s="56"/>
      <c r="B13" s="53" t="s">
        <v>217</v>
      </c>
      <c r="C13" s="180">
        <v>15423860</v>
      </c>
      <c r="D13" s="181" t="s">
        <v>0</v>
      </c>
      <c r="E13" s="56"/>
    </row>
    <row r="14" spans="1:5" x14ac:dyDescent="0.25">
      <c r="A14" s="56"/>
      <c r="B14" s="54" t="s">
        <v>35</v>
      </c>
      <c r="C14" s="55">
        <f>C13</f>
        <v>15423860</v>
      </c>
      <c r="D14" s="54" t="s">
        <v>0</v>
      </c>
      <c r="E14" s="56"/>
    </row>
    <row r="15" spans="1:5" x14ac:dyDescent="0.25">
      <c r="A15" s="56"/>
      <c r="B15" s="56"/>
      <c r="C15" s="56"/>
      <c r="D15" s="176"/>
      <c r="E15" s="56"/>
    </row>
    <row r="16" spans="1:5" x14ac:dyDescent="0.25">
      <c r="A16" s="56"/>
      <c r="B16" s="56"/>
      <c r="C16" s="56"/>
      <c r="D16" s="176"/>
      <c r="E16" s="56"/>
    </row>
    <row r="17" spans="1:5" ht="38.25" customHeight="1" x14ac:dyDescent="0.25">
      <c r="A17" s="56"/>
      <c r="B17" s="261" t="s">
        <v>140</v>
      </c>
      <c r="C17" s="262"/>
      <c r="D17" s="263"/>
      <c r="E17" s="56"/>
    </row>
    <row r="18" spans="1:5" x14ac:dyDescent="0.25">
      <c r="A18" s="56"/>
      <c r="B18" s="53" t="s">
        <v>70</v>
      </c>
      <c r="C18" s="51">
        <v>118000</v>
      </c>
      <c r="D18" s="181" t="s">
        <v>0</v>
      </c>
      <c r="E18" s="56"/>
    </row>
    <row r="19" spans="1:5" x14ac:dyDescent="0.25">
      <c r="A19" s="56"/>
      <c r="B19" s="53" t="s">
        <v>14</v>
      </c>
      <c r="C19" s="51">
        <v>11000</v>
      </c>
      <c r="D19" s="181" t="s">
        <v>0</v>
      </c>
      <c r="E19" s="56"/>
    </row>
    <row r="20" spans="1:5" x14ac:dyDescent="0.25">
      <c r="A20" s="56"/>
      <c r="B20" s="54" t="s">
        <v>35</v>
      </c>
      <c r="C20" s="55">
        <f>SUM(C18:C19)</f>
        <v>129000</v>
      </c>
      <c r="D20" s="54" t="s">
        <v>0</v>
      </c>
      <c r="E20" s="56"/>
    </row>
    <row r="21" spans="1:5" x14ac:dyDescent="0.25">
      <c r="A21" s="56"/>
      <c r="B21" s="56"/>
      <c r="C21" s="182"/>
      <c r="D21" s="183"/>
      <c r="E21" s="56"/>
    </row>
    <row r="22" spans="1:5" x14ac:dyDescent="0.25">
      <c r="A22" s="56"/>
      <c r="B22" s="56"/>
      <c r="C22" s="182"/>
      <c r="D22" s="183"/>
      <c r="E22" s="56"/>
    </row>
    <row r="23" spans="1:5" ht="42" customHeight="1" x14ac:dyDescent="0.25">
      <c r="A23" s="56"/>
      <c r="B23" s="264" t="s">
        <v>141</v>
      </c>
      <c r="C23" s="265"/>
      <c r="D23" s="266"/>
      <c r="E23" s="56"/>
    </row>
    <row r="24" spans="1:5" x14ac:dyDescent="0.25">
      <c r="A24" s="56"/>
      <c r="B24" s="108" t="s">
        <v>142</v>
      </c>
      <c r="C24" s="19">
        <v>14452645</v>
      </c>
      <c r="D24" s="58" t="s">
        <v>0</v>
      </c>
      <c r="E24" s="56"/>
    </row>
    <row r="25" spans="1:5" x14ac:dyDescent="0.25">
      <c r="A25" s="56"/>
      <c r="B25" s="108" t="s">
        <v>143</v>
      </c>
      <c r="C25" s="40">
        <v>14264500</v>
      </c>
      <c r="D25" s="58" t="s">
        <v>0</v>
      </c>
      <c r="E25" s="56"/>
    </row>
    <row r="26" spans="1:5" x14ac:dyDescent="0.25">
      <c r="A26" s="56"/>
      <c r="B26" s="28" t="s">
        <v>144</v>
      </c>
      <c r="C26" s="55">
        <f>C24-C25</f>
        <v>188145</v>
      </c>
      <c r="D26" s="28" t="s">
        <v>0</v>
      </c>
      <c r="E26" s="56"/>
    </row>
    <row r="27" spans="1:5" x14ac:dyDescent="0.25">
      <c r="A27" s="56"/>
      <c r="B27" s="56"/>
      <c r="C27" s="56"/>
      <c r="D27" s="176"/>
      <c r="E27" s="56"/>
    </row>
    <row r="28" spans="1:5" x14ac:dyDescent="0.25">
      <c r="A28" s="56"/>
      <c r="B28" s="56"/>
      <c r="C28" s="56"/>
      <c r="D28" s="176"/>
      <c r="E28" s="56"/>
    </row>
    <row r="29" spans="1:5" ht="14.45" x14ac:dyDescent="0.3">
      <c r="A29" s="56"/>
      <c r="B29" s="56"/>
      <c r="C29" s="56"/>
      <c r="D29" s="176"/>
      <c r="E29" s="56"/>
    </row>
    <row r="30" spans="1:5" hidden="1" x14ac:dyDescent="0.25"/>
    <row r="31" spans="1:5" hidden="1" x14ac:dyDescent="0.25"/>
    <row r="32" spans="1:5" hidden="1" x14ac:dyDescent="0.25"/>
    <row r="33" spans="1:5" hidden="1" x14ac:dyDescent="0.25">
      <c r="A33" s="185"/>
      <c r="B33" s="185"/>
      <c r="C33" s="185"/>
      <c r="D33" s="186"/>
      <c r="E33" s="185"/>
    </row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7:D17"/>
    <mergeCell ref="B23:D23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Kirstine Sewohl (KFST)</cp:lastModifiedBy>
  <cp:lastPrinted>2015-06-08T11:59:41Z</cp:lastPrinted>
  <dcterms:created xsi:type="dcterms:W3CDTF">2014-01-17T08:54:17Z</dcterms:created>
  <dcterms:modified xsi:type="dcterms:W3CDTF">2015-09-17T15:46:37Z</dcterms:modified>
</cp:coreProperties>
</file>