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935" yWindow="-630" windowWidth="20610" windowHeight="1102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0" i="11"/>
  <c r="F11" i="11" s="1"/>
  <c r="G29" i="12" s="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12" i="2" l="1"/>
  <c r="E9" i="4"/>
  <c r="G12" i="2"/>
  <c r="G23" i="2" s="1"/>
  <c r="E12" i="4" l="1"/>
  <c r="E9" i="5" s="1"/>
  <c r="E11" i="4"/>
  <c r="E13" i="4" s="1"/>
  <c r="G13" i="4" s="1"/>
  <c r="G16" i="4" s="1"/>
  <c r="E12" i="5" l="1"/>
  <c r="E9" i="6"/>
  <c r="E11" i="5"/>
  <c r="E13" i="5" s="1"/>
  <c r="G13" i="5" s="1"/>
  <c r="G16" i="5" s="1"/>
  <c r="E12" i="6" l="1"/>
  <c r="E11" i="6"/>
  <c r="E13" i="6"/>
  <c r="G13" i="6" s="1"/>
  <c r="G16" i="6" s="1"/>
</calcChain>
</file>

<file path=xl/sharedStrings.xml><?xml version="1.0" encoding="utf-8"?>
<sst xmlns="http://schemas.openxmlformats.org/spreadsheetml/2006/main" count="244" uniqueCount="119">
  <si>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</si>
  <si>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</si>
  <si>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</si>
  <si>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</si>
  <si>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</si>
  <si>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</si>
  <si>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</si>
  <si>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</si>
  <si>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</si>
  <si>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</si>
  <si>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</si>
  <si>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</si>
  <si>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</si>
  <si>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</si>
  <si>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</si>
  <si>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</si>
  <si>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</si>
  <si>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</si>
  <si>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</si>
  <si>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</si>
  <si>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</si>
  <si>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</si>
  <si>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</si>
  <si>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</si>
  <si>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</si>
  <si>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</si>
  <si>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</si>
  <si>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</si>
  <si>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</si>
  <si>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</si>
  <si>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</si>
  <si>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</si>
  <si>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</si>
  <si>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</si>
  <si>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</si>
  <si>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</si>
  <si>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</si>
  <si>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</si>
  <si>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</si>
  <si>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</si>
  <si>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</si>
  <si>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</si>
  <si>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</si>
  <si>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</si>
  <si>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</si>
  <si>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</si>
  <si>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</si>
  <si>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</si>
  <si>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</si>
  <si>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</si>
  <si>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</si>
  <si>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</si>
  <si>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</si>
  <si>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</si>
  <si>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</si>
  <si>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</si>
  <si>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</si>
  <si>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</si>
  <si>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</si>
  <si>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</si>
  <si>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</si>
  <si>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</si>
  <si>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</si>
  <si>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</si>
  <si>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</si>
  <si>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</si>
  <si>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</si>
  <si>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</si>
  <si>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</si>
  <si>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</si>
  <si>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</si>
  <si>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</si>
  <si>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</si>
  <si>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</si>
  <si>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</si>
  <si>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</si>
  <si>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</si>
  <si>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</si>
  <si>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</si>
  <si>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</si>
  <si>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</si>
  <si>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</si>
  <si>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</si>
  <si>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</si>
  <si>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</si>
  <si>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</si>
  <si>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</si>
  <si>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</si>
  <si>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</si>
  <si>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</si>
  <si>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</si>
  <si>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</si>
  <si>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</si>
  <si>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</si>
  <si>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</si>
  <si>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</si>
  <si>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</si>
  <si>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</si>
  <si>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</si>
  <si>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</si>
  <si>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</si>
  <si>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</si>
  <si>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</si>
  <si>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</si>
  <si>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</si>
  <si>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</si>
  <si>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</si>
  <si>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</si>
  <si>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</si>
  <si>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</si>
  <si>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Ø 50mm &lt; Ledningsnet ≤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</si>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</sst>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4" fillId="0" borderId="0" applyNumberFormat="0" applyFill="0" applyBorder="0" applyAlignment="0" applyProtection="0"/>
  </cellStyleXfs>
  <cellXfs count="94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3" fillId="0" borderId="0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5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5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5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4" t="s">
        <v>11</v>
      </c>
      <c r="E6" s="44"/>
      <c r="F6" s="44"/>
      <c r="G6" s="44"/>
      <c r="H6" s="4"/>
      <c r="I6" s="1"/>
    </row>
    <row r="7" spans="1:9" ht="15" customHeight="1" x14ac:dyDescent="0.25">
      <c r="A7" s="1"/>
      <c r="B7" s="1"/>
      <c r="C7" s="4"/>
      <c r="D7" s="44"/>
      <c r="E7" s="44"/>
      <c r="F7" s="44"/>
      <c r="G7" s="44"/>
      <c r="H7" s="4"/>
      <c r="I7" s="1"/>
    </row>
    <row r="8" spans="1:9" ht="15.75" x14ac:dyDescent="0.25">
      <c r="A8" s="1"/>
      <c r="B8" s="1"/>
      <c r="C8" s="5"/>
      <c r="D8" s="52" t="s">
        <v>109</v>
      </c>
      <c r="E8" s="52"/>
      <c r="F8" s="52"/>
      <c r="G8" s="52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1" t="s">
        <v>12</v>
      </c>
      <c r="E11" s="51"/>
      <c r="F11" s="51"/>
      <c r="G11" s="51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5" t="s">
        <v>26</v>
      </c>
      <c r="E13" s="66"/>
      <c r="F13" s="66"/>
      <c r="G13" s="67"/>
      <c r="H13" s="1"/>
      <c r="I13" s="1"/>
    </row>
    <row r="14" spans="1:9" x14ac:dyDescent="0.25">
      <c r="A14" s="1"/>
      <c r="B14" s="1"/>
      <c r="C14" s="3" t="s">
        <v>14</v>
      </c>
      <c r="D14" s="53" t="s">
        <v>23</v>
      </c>
      <c r="E14" s="54"/>
      <c r="F14" s="54"/>
      <c r="G14" s="55"/>
      <c r="H14" s="1"/>
      <c r="I14" s="1"/>
    </row>
    <row r="15" spans="1:9" x14ac:dyDescent="0.25">
      <c r="A15" s="1"/>
      <c r="B15" s="1"/>
      <c r="C15" s="3" t="s">
        <v>15</v>
      </c>
      <c r="D15" s="53" t="s">
        <v>24</v>
      </c>
      <c r="E15" s="54"/>
      <c r="F15" s="54"/>
      <c r="G15" s="55"/>
      <c r="H15" s="1"/>
      <c r="I15" s="1"/>
    </row>
    <row r="16" spans="1:9" x14ac:dyDescent="0.25">
      <c r="A16" s="1"/>
      <c r="B16" s="1"/>
      <c r="C16" s="3" t="s">
        <v>16</v>
      </c>
      <c r="D16" s="53" t="s">
        <v>25</v>
      </c>
      <c r="E16" s="54"/>
      <c r="F16" s="54"/>
      <c r="G16" s="55"/>
      <c r="H16" s="1"/>
      <c r="I16" s="1"/>
    </row>
    <row r="17" spans="1:9" x14ac:dyDescent="0.25">
      <c r="A17" s="1"/>
      <c r="B17" s="1"/>
      <c r="C17" s="3" t="s">
        <v>17</v>
      </c>
      <c r="D17" s="56" t="s">
        <v>27</v>
      </c>
      <c r="E17" s="57"/>
      <c r="F17" s="57"/>
      <c r="G17" s="58"/>
      <c r="H17" s="1"/>
      <c r="I17" s="1"/>
    </row>
    <row r="18" spans="1:9" x14ac:dyDescent="0.25">
      <c r="A18" s="1"/>
      <c r="B18" s="1"/>
      <c r="C18" s="3" t="s">
        <v>18</v>
      </c>
      <c r="D18" s="59" t="s">
        <v>28</v>
      </c>
      <c r="E18" s="60"/>
      <c r="F18" s="60"/>
      <c r="G18" s="61"/>
      <c r="H18" s="1"/>
      <c r="I18" s="1"/>
    </row>
    <row r="19" spans="1:9" x14ac:dyDescent="0.25">
      <c r="A19" s="1"/>
      <c r="B19" s="1"/>
      <c r="C19" s="3" t="s">
        <v>19</v>
      </c>
      <c r="D19" s="62" t="s">
        <v>32</v>
      </c>
      <c r="E19" s="63"/>
      <c r="F19" s="63"/>
      <c r="G19" s="64"/>
      <c r="H19" s="1"/>
      <c r="I19" s="1"/>
    </row>
    <row r="20" spans="1:9" x14ac:dyDescent="0.25">
      <c r="A20" s="1"/>
      <c r="B20" s="1"/>
      <c r="C20" s="3" t="s">
        <v>20</v>
      </c>
      <c r="D20" s="45" t="s">
        <v>6</v>
      </c>
      <c r="E20" s="46"/>
      <c r="F20" s="46"/>
      <c r="G20" s="47"/>
      <c r="H20" s="1"/>
      <c r="I20" s="1"/>
    </row>
    <row r="21" spans="1:9" x14ac:dyDescent="0.25">
      <c r="A21" s="1"/>
      <c r="B21" s="1"/>
      <c r="C21" s="3" t="s">
        <v>21</v>
      </c>
      <c r="D21" s="45" t="s">
        <v>29</v>
      </c>
      <c r="E21" s="46"/>
      <c r="F21" s="46"/>
      <c r="G21" s="47"/>
      <c r="H21" s="1"/>
      <c r="I21" s="1"/>
    </row>
    <row r="22" spans="1:9" x14ac:dyDescent="0.25">
      <c r="A22" s="1"/>
      <c r="B22" s="1"/>
      <c r="C22" s="3" t="s">
        <v>22</v>
      </c>
      <c r="D22" s="48" t="s">
        <v>30</v>
      </c>
      <c r="E22" s="49"/>
      <c r="F22" s="49"/>
      <c r="G22" s="50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2" t="s">
        <v>116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8" t="s">
        <v>81</v>
      </c>
      <c r="C9" s="79"/>
      <c r="D9" s="79"/>
      <c r="E9" s="79"/>
      <c r="F9" s="80"/>
      <c r="G9" s="36">
        <v>2224461</v>
      </c>
      <c r="H9" s="10" t="s">
        <v>4</v>
      </c>
      <c r="I9" s="1"/>
    </row>
    <row r="10" spans="1:9" x14ac:dyDescent="0.25">
      <c r="A10" s="1"/>
      <c r="B10" s="78" t="s">
        <v>82</v>
      </c>
      <c r="C10" s="79"/>
      <c r="D10" s="79"/>
      <c r="E10" s="79"/>
      <c r="F10" s="80"/>
      <c r="G10" s="36">
        <v>1518256</v>
      </c>
      <c r="H10" s="10" t="s">
        <v>4</v>
      </c>
      <c r="I10" s="1"/>
    </row>
    <row r="11" spans="1:9" x14ac:dyDescent="0.25">
      <c r="A11" s="1"/>
      <c r="B11" s="71" t="s">
        <v>83</v>
      </c>
      <c r="C11" s="72"/>
      <c r="D11" s="72"/>
      <c r="E11" s="72"/>
      <c r="F11" s="73"/>
      <c r="G11" s="34">
        <f>G9-G10</f>
        <v>706205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8" t="s">
        <v>85</v>
      </c>
      <c r="C15" s="79"/>
      <c r="D15" s="79"/>
      <c r="E15" s="79"/>
      <c r="F15" s="80"/>
      <c r="G15" s="36">
        <v>28374</v>
      </c>
      <c r="H15" s="10" t="s">
        <v>4</v>
      </c>
      <c r="I15" s="1"/>
    </row>
    <row r="16" spans="1:9" x14ac:dyDescent="0.25">
      <c r="A16" s="1"/>
      <c r="B16" s="78" t="s">
        <v>86</v>
      </c>
      <c r="C16" s="79"/>
      <c r="D16" s="79"/>
      <c r="E16" s="79"/>
      <c r="F16" s="80"/>
      <c r="G16" s="36">
        <v>0</v>
      </c>
      <c r="H16" s="10" t="s">
        <v>4</v>
      </c>
      <c r="I16" s="1"/>
    </row>
    <row r="17" spans="1:9" x14ac:dyDescent="0.25">
      <c r="A17" s="1"/>
      <c r="B17" s="71" t="s">
        <v>87</v>
      </c>
      <c r="C17" s="72"/>
      <c r="D17" s="72"/>
      <c r="E17" s="72"/>
      <c r="F17" s="73"/>
      <c r="G17" s="34">
        <f>G15-G16</f>
        <v>28374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8" t="s">
        <v>95</v>
      </c>
      <c r="C21" s="79"/>
      <c r="D21" s="79"/>
      <c r="E21" s="79"/>
      <c r="F21" s="80"/>
      <c r="G21" s="36">
        <v>0</v>
      </c>
      <c r="H21" s="10" t="s">
        <v>4</v>
      </c>
      <c r="I21" s="1"/>
    </row>
    <row r="22" spans="1:9" x14ac:dyDescent="0.25">
      <c r="A22" s="1"/>
      <c r="B22" s="78" t="s">
        <v>97</v>
      </c>
      <c r="C22" s="79"/>
      <c r="D22" s="79"/>
      <c r="E22" s="79"/>
      <c r="F22" s="80"/>
      <c r="G22" s="36">
        <v>0</v>
      </c>
      <c r="H22" s="10" t="s">
        <v>4</v>
      </c>
      <c r="I22" s="1"/>
    </row>
    <row r="23" spans="1:9" x14ac:dyDescent="0.25">
      <c r="A23" s="1"/>
      <c r="B23" s="71" t="s">
        <v>96</v>
      </c>
      <c r="C23" s="72"/>
      <c r="D23" s="72"/>
      <c r="E23" s="72"/>
      <c r="F23" s="7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8" t="s">
        <v>89</v>
      </c>
      <c r="C27" s="79"/>
      <c r="D27" s="79"/>
      <c r="E27" s="79"/>
      <c r="F27" s="80"/>
      <c r="G27" s="36">
        <v>0</v>
      </c>
      <c r="H27" s="10" t="s">
        <v>4</v>
      </c>
      <c r="I27" s="1"/>
    </row>
    <row r="28" spans="1:9" x14ac:dyDescent="0.25">
      <c r="A28" s="1"/>
      <c r="B28" s="78" t="s">
        <v>90</v>
      </c>
      <c r="C28" s="79"/>
      <c r="D28" s="79"/>
      <c r="E28" s="79"/>
      <c r="F28" s="80"/>
      <c r="G28" s="36">
        <v>8600</v>
      </c>
      <c r="H28" s="10" t="s">
        <v>4</v>
      </c>
      <c r="I28" s="1"/>
    </row>
    <row r="29" spans="1:9" x14ac:dyDescent="0.25">
      <c r="A29" s="1"/>
      <c r="B29" s="78" t="s">
        <v>91</v>
      </c>
      <c r="C29" s="79"/>
      <c r="D29" s="79"/>
      <c r="E29" s="79"/>
      <c r="F29" s="80"/>
      <c r="G29" s="20">
        <f>'Fane 6. Gen. inv. i 2015'!F11</f>
        <v>4326.2133333333331</v>
      </c>
      <c r="H29" s="10" t="s">
        <v>4</v>
      </c>
      <c r="I29" s="1"/>
    </row>
    <row r="30" spans="1:9" x14ac:dyDescent="0.25">
      <c r="A30" s="1"/>
      <c r="B30" s="71" t="s">
        <v>88</v>
      </c>
      <c r="C30" s="72"/>
      <c r="D30" s="72"/>
      <c r="E30" s="72"/>
      <c r="F30" s="73"/>
      <c r="G30" s="34">
        <f>G29-G27+G29-G28</f>
        <v>52.426666666666279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117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49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82" t="s">
        <v>51</v>
      </c>
      <c r="C9" s="83"/>
      <c r="D9" s="83"/>
      <c r="E9" s="83"/>
      <c r="F9" s="84"/>
      <c r="G9" s="37">
        <v>8315682</v>
      </c>
      <c r="H9" s="16" t="s">
        <v>4</v>
      </c>
      <c r="I9" s="1"/>
    </row>
    <row r="10" spans="1:9" x14ac:dyDescent="0.25">
      <c r="A10" s="1"/>
      <c r="B10" s="71" t="s">
        <v>52</v>
      </c>
      <c r="C10" s="72"/>
      <c r="D10" s="72"/>
      <c r="E10" s="72"/>
      <c r="F10" s="72"/>
      <c r="G10" s="72"/>
      <c r="H10" s="73"/>
      <c r="I10" s="1"/>
    </row>
    <row r="11" spans="1:9" x14ac:dyDescent="0.25">
      <c r="A11" s="1"/>
      <c r="B11" s="78" t="s">
        <v>53</v>
      </c>
      <c r="C11" s="79"/>
      <c r="D11" s="80"/>
      <c r="E11" s="36">
        <v>3672720</v>
      </c>
      <c r="F11" s="10" t="s">
        <v>4</v>
      </c>
      <c r="G11" s="19"/>
      <c r="H11" s="25"/>
      <c r="I11" s="1"/>
    </row>
    <row r="12" spans="1:9" x14ac:dyDescent="0.25">
      <c r="A12" s="1"/>
      <c r="B12" s="78" t="s">
        <v>54</v>
      </c>
      <c r="C12" s="79"/>
      <c r="D12" s="80"/>
      <c r="E12" s="36">
        <v>207991</v>
      </c>
      <c r="F12" s="10" t="s">
        <v>4</v>
      </c>
      <c r="G12" s="13"/>
      <c r="H12" s="26"/>
      <c r="I12" s="1"/>
    </row>
    <row r="13" spans="1:9" x14ac:dyDescent="0.25">
      <c r="A13" s="1"/>
      <c r="B13" s="78" t="s">
        <v>55</v>
      </c>
      <c r="C13" s="79"/>
      <c r="D13" s="80"/>
      <c r="E13" s="40">
        <v>261266.6</v>
      </c>
      <c r="F13" s="10" t="s">
        <v>4</v>
      </c>
      <c r="G13" s="13"/>
      <c r="H13" s="26"/>
      <c r="I13" s="1"/>
    </row>
    <row r="14" spans="1:9" x14ac:dyDescent="0.25">
      <c r="A14" s="1"/>
      <c r="B14" s="78" t="s">
        <v>56</v>
      </c>
      <c r="C14" s="79"/>
      <c r="D14" s="80"/>
      <c r="E14" s="36">
        <v>0</v>
      </c>
      <c r="F14" s="10" t="s">
        <v>4</v>
      </c>
      <c r="G14" s="13"/>
      <c r="H14" s="26"/>
      <c r="I14" s="1"/>
    </row>
    <row r="15" spans="1:9" x14ac:dyDescent="0.25">
      <c r="A15" s="1"/>
      <c r="B15" s="82" t="s">
        <v>57</v>
      </c>
      <c r="C15" s="83"/>
      <c r="D15" s="84"/>
      <c r="E15" s="33">
        <f>SUM(E11:E14)</f>
        <v>4141977.6000000001</v>
      </c>
      <c r="F15" s="16" t="s">
        <v>4</v>
      </c>
      <c r="G15" s="13"/>
      <c r="H15" s="26"/>
      <c r="I15" s="1"/>
    </row>
    <row r="16" spans="1:9" x14ac:dyDescent="0.25">
      <c r="A16" s="1"/>
      <c r="B16" s="78" t="s">
        <v>58</v>
      </c>
      <c r="C16" s="79"/>
      <c r="D16" s="80"/>
      <c r="E16" s="36">
        <v>0</v>
      </c>
      <c r="F16" s="10" t="s">
        <v>4</v>
      </c>
      <c r="G16" s="13"/>
      <c r="H16" s="26"/>
      <c r="I16" s="1"/>
    </row>
    <row r="17" spans="1:9" x14ac:dyDescent="0.25">
      <c r="A17" s="1"/>
      <c r="B17" s="78" t="s">
        <v>59</v>
      </c>
      <c r="C17" s="79"/>
      <c r="D17" s="80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8" t="s">
        <v>60</v>
      </c>
      <c r="C18" s="79"/>
      <c r="D18" s="80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2" t="s">
        <v>61</v>
      </c>
      <c r="C19" s="83"/>
      <c r="D19" s="84"/>
      <c r="E19" s="33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-231541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-324466</v>
      </c>
      <c r="F21" s="10" t="s">
        <v>4</v>
      </c>
      <c r="G21" s="13"/>
      <c r="H21" s="26"/>
      <c r="I21" s="1"/>
    </row>
    <row r="22" spans="1:9" x14ac:dyDescent="0.25">
      <c r="A22" s="1"/>
      <c r="B22" s="78" t="s">
        <v>64</v>
      </c>
      <c r="C22" s="79"/>
      <c r="D22" s="80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8" t="s">
        <v>65</v>
      </c>
      <c r="C23" s="79"/>
      <c r="D23" s="80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2" t="s">
        <v>69</v>
      </c>
      <c r="C27" s="83"/>
      <c r="D27" s="84"/>
      <c r="E27" s="33">
        <f>SUM(E20:E26)</f>
        <v>-556007</v>
      </c>
      <c r="F27" s="16" t="s">
        <v>4</v>
      </c>
      <c r="G27" s="14"/>
      <c r="H27" s="27"/>
      <c r="I27" s="1"/>
    </row>
    <row r="28" spans="1:9" x14ac:dyDescent="0.25">
      <c r="A28" s="1"/>
      <c r="B28" s="82" t="s">
        <v>70</v>
      </c>
      <c r="C28" s="83"/>
      <c r="D28" s="84"/>
      <c r="E28" s="33">
        <f>E15+E19+E27</f>
        <v>3585970.6</v>
      </c>
      <c r="F28" s="16" t="s">
        <v>4</v>
      </c>
      <c r="G28" s="31">
        <f>IF(E28&lt;0,0,-E28)</f>
        <v>-3585970.6</v>
      </c>
      <c r="H28" s="16" t="s">
        <v>4</v>
      </c>
      <c r="I28" s="1"/>
    </row>
    <row r="29" spans="1:9" x14ac:dyDescent="0.25">
      <c r="A29" s="1"/>
      <c r="B29" s="71" t="s">
        <v>71</v>
      </c>
      <c r="C29" s="72"/>
      <c r="D29" s="72"/>
      <c r="E29" s="72"/>
      <c r="F29" s="72"/>
      <c r="G29" s="72"/>
      <c r="H29" s="73"/>
      <c r="I29" s="1"/>
    </row>
    <row r="30" spans="1:9" x14ac:dyDescent="0.25">
      <c r="A30" s="1"/>
      <c r="B30" s="82" t="s">
        <v>71</v>
      </c>
      <c r="C30" s="83"/>
      <c r="D30" s="84"/>
      <c r="E30" s="37">
        <v>400964</v>
      </c>
      <c r="F30" s="16" t="s">
        <v>4</v>
      </c>
      <c r="G30" s="33">
        <f>-$E$30</f>
        <v>-400964</v>
      </c>
      <c r="H30" s="16" t="s">
        <v>4</v>
      </c>
      <c r="I30" s="1"/>
    </row>
    <row r="31" spans="1:9" x14ac:dyDescent="0.25">
      <c r="A31" s="1"/>
      <c r="B31" s="93" t="s">
        <v>111</v>
      </c>
      <c r="C31" s="72"/>
      <c r="D31" s="72"/>
      <c r="E31" s="72"/>
      <c r="F31" s="72"/>
      <c r="G31" s="72"/>
      <c r="H31" s="73"/>
      <c r="I31" s="1"/>
    </row>
    <row r="32" spans="1:9" ht="30" customHeight="1" x14ac:dyDescent="0.25">
      <c r="A32" s="1"/>
      <c r="B32" s="68" t="s">
        <v>112</v>
      </c>
      <c r="C32" s="69"/>
      <c r="D32" s="70"/>
      <c r="E32" s="36">
        <v>4227279</v>
      </c>
      <c r="F32" s="10" t="s">
        <v>4</v>
      </c>
      <c r="G32" s="19"/>
      <c r="H32" s="25"/>
      <c r="I32" s="1"/>
    </row>
    <row r="33" spans="1:9" x14ac:dyDescent="0.25">
      <c r="A33" s="1"/>
      <c r="B33" s="78" t="s">
        <v>72</v>
      </c>
      <c r="C33" s="79"/>
      <c r="D33" s="80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101468</v>
      </c>
      <c r="F34" s="10" t="s">
        <v>4</v>
      </c>
      <c r="G34" s="14"/>
      <c r="H34" s="27"/>
      <c r="I34" s="1"/>
    </row>
    <row r="35" spans="1:9" x14ac:dyDescent="0.25">
      <c r="A35" s="1"/>
      <c r="B35" s="82" t="s">
        <v>74</v>
      </c>
      <c r="C35" s="83"/>
      <c r="D35" s="84"/>
      <c r="E35" s="33">
        <f>SUM(E32:E34)</f>
        <v>4328747</v>
      </c>
      <c r="F35" s="16" t="s">
        <v>4</v>
      </c>
      <c r="G35" s="33">
        <f>-E35</f>
        <v>-4328747</v>
      </c>
      <c r="H35" s="16" t="s">
        <v>4</v>
      </c>
      <c r="I35" s="1"/>
    </row>
    <row r="36" spans="1:9" x14ac:dyDescent="0.25">
      <c r="A36" s="1"/>
      <c r="B36" s="71" t="s">
        <v>50</v>
      </c>
      <c r="C36" s="72"/>
      <c r="D36" s="72"/>
      <c r="E36" s="72"/>
      <c r="F36" s="73"/>
      <c r="G36" s="34">
        <f>$G$9+$G$28+$G$30+$G$35</f>
        <v>0.40000000037252903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118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107</v>
      </c>
      <c r="C8" s="72"/>
      <c r="D8" s="72"/>
      <c r="E8" s="72"/>
      <c r="F8" s="72"/>
      <c r="G8" s="72"/>
      <c r="H8" s="7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7521653.8223408414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20">
        <f>'Fane 3. Grundlag'!G11</f>
        <v>2229506.8585542999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28</v>
      </c>
      <c r="C11" s="79"/>
      <c r="D11" s="80"/>
      <c r="E11" s="20">
        <f>'Fane 4. Generelt eff.krav'!G11</f>
        <v>89966.498384371196</v>
      </c>
      <c r="F11" s="7" t="s">
        <v>4</v>
      </c>
      <c r="G11" s="14"/>
      <c r="H11" s="15"/>
      <c r="I11" s="1"/>
    </row>
    <row r="12" spans="1:9" x14ac:dyDescent="0.25">
      <c r="A12" s="1"/>
      <c r="B12" s="82" t="s">
        <v>43</v>
      </c>
      <c r="C12" s="83"/>
      <c r="D12" s="84"/>
      <c r="E12" s="33">
        <f>$E$9-$E$11</f>
        <v>7431687.32395647</v>
      </c>
      <c r="F12" s="17" t="s">
        <v>4</v>
      </c>
      <c r="G12" s="33">
        <f>E12</f>
        <v>7431687.32395647</v>
      </c>
      <c r="H12" s="17" t="s">
        <v>4</v>
      </c>
      <c r="I12" s="1"/>
    </row>
    <row r="13" spans="1:9" x14ac:dyDescent="0.25">
      <c r="A13" s="1"/>
      <c r="B13" s="71" t="s">
        <v>32</v>
      </c>
      <c r="C13" s="72"/>
      <c r="D13" s="72"/>
      <c r="E13" s="72"/>
      <c r="F13" s="72"/>
      <c r="G13" s="72"/>
      <c r="H13" s="73"/>
      <c r="I13" s="1"/>
    </row>
    <row r="14" spans="1:9" x14ac:dyDescent="0.25">
      <c r="A14" s="1"/>
      <c r="B14" s="75" t="s">
        <v>106</v>
      </c>
      <c r="C14" s="76"/>
      <c r="D14" s="77"/>
      <c r="E14" s="33">
        <f>'Fane 5. Hist. over el. underdæk'!G13</f>
        <v>87138.5</v>
      </c>
      <c r="F14" s="17" t="s">
        <v>4</v>
      </c>
      <c r="G14" s="33">
        <f>E14</f>
        <v>87138.5</v>
      </c>
      <c r="H14" s="17" t="s">
        <v>4</v>
      </c>
      <c r="I14" s="1"/>
    </row>
    <row r="15" spans="1:9" x14ac:dyDescent="0.25">
      <c r="A15" s="1"/>
      <c r="B15" s="71" t="s">
        <v>29</v>
      </c>
      <c r="C15" s="72"/>
      <c r="D15" s="72"/>
      <c r="E15" s="72"/>
      <c r="F15" s="72"/>
      <c r="G15" s="72"/>
      <c r="H15" s="7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706205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28374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52.426666666666279</v>
      </c>
      <c r="F19" s="7" t="s">
        <v>4</v>
      </c>
      <c r="G19" s="14"/>
      <c r="H19" s="15"/>
      <c r="I19" s="1"/>
    </row>
    <row r="20" spans="1:9" x14ac:dyDescent="0.25">
      <c r="A20" s="1"/>
      <c r="B20" s="75" t="s">
        <v>38</v>
      </c>
      <c r="C20" s="76"/>
      <c r="D20" s="77"/>
      <c r="E20" s="33">
        <f>SUM(E16:E19)</f>
        <v>734631.42666666664</v>
      </c>
      <c r="F20" s="17" t="s">
        <v>4</v>
      </c>
      <c r="G20" s="33">
        <f>E20</f>
        <v>734631.42666666664</v>
      </c>
      <c r="H20" s="17" t="s">
        <v>4</v>
      </c>
      <c r="I20" s="1"/>
    </row>
    <row r="21" spans="1:9" x14ac:dyDescent="0.25">
      <c r="A21" s="1"/>
      <c r="B21" s="71" t="s">
        <v>33</v>
      </c>
      <c r="C21" s="72"/>
      <c r="D21" s="72"/>
      <c r="E21" s="72"/>
      <c r="F21" s="72"/>
      <c r="G21" s="72"/>
      <c r="H21" s="73"/>
      <c r="I21" s="1"/>
    </row>
    <row r="22" spans="1:9" x14ac:dyDescent="0.25">
      <c r="A22" s="1"/>
      <c r="B22" s="75" t="s">
        <v>34</v>
      </c>
      <c r="C22" s="76"/>
      <c r="D22" s="77"/>
      <c r="E22" s="33">
        <f>'Fane 8. Kontrol af PL2015'!G36</f>
        <v>0.40000000037252903</v>
      </c>
      <c r="F22" s="17" t="s">
        <v>4</v>
      </c>
      <c r="G22" s="33">
        <f>E22</f>
        <v>0.40000000037252903</v>
      </c>
      <c r="H22" s="17" t="s">
        <v>4</v>
      </c>
      <c r="I22" s="1"/>
    </row>
    <row r="23" spans="1:9" x14ac:dyDescent="0.25">
      <c r="A23" s="1"/>
      <c r="B23" s="71" t="s">
        <v>39</v>
      </c>
      <c r="C23" s="72"/>
      <c r="D23" s="72"/>
      <c r="E23" s="72"/>
      <c r="F23" s="73"/>
      <c r="G23" s="34">
        <f>G12+G14+G20+G22</f>
        <v>8253457.6506231371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10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107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7431687.32395647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2.1. Økonomisk ramme 2017'!$E$10</f>
        <v>2229506.8585542999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94382.429014247158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89560.218674317221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7436509.5342963999</v>
      </c>
      <c r="F13" s="17" t="s">
        <v>4</v>
      </c>
      <c r="G13" s="33">
        <f>E13</f>
        <v>7436509.5342963999</v>
      </c>
      <c r="H13" s="17" t="s">
        <v>4</v>
      </c>
      <c r="I13" s="1"/>
    </row>
    <row r="14" spans="1:9" x14ac:dyDescent="0.25">
      <c r="A14" s="1"/>
      <c r="B14" s="71" t="s">
        <v>32</v>
      </c>
      <c r="C14" s="72"/>
      <c r="D14" s="72"/>
      <c r="E14" s="72"/>
      <c r="F14" s="72"/>
      <c r="G14" s="72"/>
      <c r="H14" s="73"/>
      <c r="I14" s="1"/>
    </row>
    <row r="15" spans="1:9" ht="15" customHeight="1" x14ac:dyDescent="0.25">
      <c r="A15" s="1"/>
      <c r="B15" s="75" t="s">
        <v>106</v>
      </c>
      <c r="C15" s="76"/>
      <c r="D15" s="77"/>
      <c r="E15" s="37">
        <f>IF('Fane 5. Hist. over el. underdæk'!$G$12&gt;1,'Fane 5. Hist. over el. underdæk'!$G$13,0)</f>
        <v>87138.5</v>
      </c>
      <c r="F15" s="17" t="s">
        <v>4</v>
      </c>
      <c r="G15" s="33">
        <f>E15</f>
        <v>87138.5</v>
      </c>
      <c r="H15" s="17" t="s">
        <v>4</v>
      </c>
      <c r="I15" s="1"/>
    </row>
    <row r="16" spans="1:9" x14ac:dyDescent="0.25">
      <c r="A16" s="1"/>
      <c r="B16" s="71" t="s">
        <v>42</v>
      </c>
      <c r="C16" s="72"/>
      <c r="D16" s="72"/>
      <c r="E16" s="72"/>
      <c r="F16" s="73"/>
      <c r="G16" s="34">
        <f>G13+G15</f>
        <v>7523648.0342963999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9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107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7436509.5342963999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2.2. Økonomisk ramme 2018'!$E$10*1.0127</f>
        <v>2257821.5956579396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94443.671085564274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89155.773682805855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7441797.4316991586</v>
      </c>
      <c r="F13" s="17" t="s">
        <v>4</v>
      </c>
      <c r="G13" s="33">
        <f>E13</f>
        <v>7441797.4316991586</v>
      </c>
      <c r="H13" s="17" t="s">
        <v>4</v>
      </c>
      <c r="I13" s="1"/>
    </row>
    <row r="14" spans="1:9" x14ac:dyDescent="0.25">
      <c r="A14" s="1"/>
      <c r="B14" s="71" t="s">
        <v>32</v>
      </c>
      <c r="C14" s="72"/>
      <c r="D14" s="72"/>
      <c r="E14" s="72"/>
      <c r="F14" s="72"/>
      <c r="G14" s="72"/>
      <c r="H14" s="73"/>
      <c r="I14" s="1"/>
    </row>
    <row r="15" spans="1:9" ht="15" customHeight="1" x14ac:dyDescent="0.25">
      <c r="A15" s="1"/>
      <c r="B15" s="75" t="s">
        <v>106</v>
      </c>
      <c r="C15" s="76"/>
      <c r="D15" s="77"/>
      <c r="E15" s="37">
        <f>IF('Fane 5. Hist. over el. underdæk'!$G$12&gt;2,'Fane 5. Hist. over el. underdæk'!$G$13,0)</f>
        <v>87138.5</v>
      </c>
      <c r="F15" s="17" t="s">
        <v>4</v>
      </c>
      <c r="G15" s="33">
        <f>E15</f>
        <v>87138.5</v>
      </c>
      <c r="H15" s="17" t="s">
        <v>4</v>
      </c>
      <c r="I15" s="1"/>
    </row>
    <row r="16" spans="1:9" x14ac:dyDescent="0.25">
      <c r="A16" s="1"/>
      <c r="B16" s="71" t="s">
        <v>45</v>
      </c>
      <c r="C16" s="72"/>
      <c r="D16" s="72"/>
      <c r="E16" s="72"/>
      <c r="F16" s="73"/>
      <c r="G16" s="34">
        <f>G13+G15</f>
        <v>7528935.9316991586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8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107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7441797.4316991577</v>
      </c>
      <c r="F9" s="7" t="s">
        <v>4</v>
      </c>
      <c r="G9" s="8"/>
      <c r="H9" s="9"/>
      <c r="I9" s="1"/>
    </row>
    <row r="10" spans="1:9" x14ac:dyDescent="0.25">
      <c r="A10" s="1"/>
      <c r="B10" s="81" t="s">
        <v>98</v>
      </c>
      <c r="C10" s="79"/>
      <c r="D10" s="80"/>
      <c r="E10" s="36">
        <f>'Fane 2.3. Økonomisk ramme 2019'!$E$10*1.0127</f>
        <v>2286495.9299227954</v>
      </c>
      <c r="F10" s="7" t="s">
        <v>4</v>
      </c>
      <c r="G10" s="11"/>
      <c r="H10" s="12"/>
      <c r="I10" s="1"/>
    </row>
    <row r="11" spans="1:9" x14ac:dyDescent="0.25">
      <c r="A11" s="1"/>
      <c r="B11" s="78" t="s">
        <v>41</v>
      </c>
      <c r="C11" s="79"/>
      <c r="D11" s="80"/>
      <c r="E11" s="36">
        <f>$E$9*0.0127</f>
        <v>94510.8273825793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88753.155124431665</v>
      </c>
      <c r="F12" s="7" t="s">
        <v>4</v>
      </c>
      <c r="G12" s="14"/>
      <c r="H12" s="15"/>
      <c r="I12" s="1"/>
    </row>
    <row r="13" spans="1:9" x14ac:dyDescent="0.25">
      <c r="A13" s="1"/>
      <c r="B13" s="82" t="s">
        <v>43</v>
      </c>
      <c r="C13" s="83"/>
      <c r="D13" s="84"/>
      <c r="E13" s="33">
        <f>$E$9+$E$11-$E$12</f>
        <v>7447555.1039573057</v>
      </c>
      <c r="F13" s="17" t="s">
        <v>4</v>
      </c>
      <c r="G13" s="33">
        <f>E13</f>
        <v>7447555.1039573057</v>
      </c>
      <c r="H13" s="17" t="s">
        <v>4</v>
      </c>
      <c r="I13" s="1"/>
    </row>
    <row r="14" spans="1:9" x14ac:dyDescent="0.25">
      <c r="A14" s="1"/>
      <c r="B14" s="71" t="s">
        <v>32</v>
      </c>
      <c r="C14" s="72"/>
      <c r="D14" s="72"/>
      <c r="E14" s="72"/>
      <c r="F14" s="72"/>
      <c r="G14" s="72"/>
      <c r="H14" s="73"/>
      <c r="I14" s="1"/>
    </row>
    <row r="15" spans="1:9" ht="15" customHeight="1" x14ac:dyDescent="0.25">
      <c r="A15" s="1"/>
      <c r="B15" s="75" t="s">
        <v>106</v>
      </c>
      <c r="C15" s="76"/>
      <c r="D15" s="77"/>
      <c r="E15" s="37">
        <f>IF('Fane 5. Hist. over el. underdæk'!$G$12&gt;3,'Fane 5. Hist. over el. underdæk'!$G$13,0)</f>
        <v>87138.5</v>
      </c>
      <c r="F15" s="17" t="s">
        <v>4</v>
      </c>
      <c r="G15" s="33">
        <f>E15</f>
        <v>87138.5</v>
      </c>
      <c r="H15" s="17" t="s">
        <v>4</v>
      </c>
      <c r="I15" s="1"/>
    </row>
    <row r="16" spans="1:9" x14ac:dyDescent="0.25">
      <c r="A16" s="1"/>
      <c r="B16" s="71" t="s">
        <v>47</v>
      </c>
      <c r="C16" s="72"/>
      <c r="D16" s="72"/>
      <c r="E16" s="72"/>
      <c r="F16" s="73"/>
      <c r="G16" s="34">
        <f>G13+G15</f>
        <v>7534693.6039573057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7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48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78" t="s">
        <v>100</v>
      </c>
      <c r="C9" s="79"/>
      <c r="D9" s="79"/>
      <c r="E9" s="79"/>
      <c r="F9" s="80"/>
      <c r="G9" s="36">
        <v>934963.26142236684</v>
      </c>
      <c r="H9" s="10" t="s">
        <v>4</v>
      </c>
      <c r="I9" s="1"/>
    </row>
    <row r="10" spans="1:9" x14ac:dyDescent="0.25">
      <c r="A10" s="1"/>
      <c r="B10" s="78" t="s">
        <v>101</v>
      </c>
      <c r="C10" s="79"/>
      <c r="D10" s="79"/>
      <c r="E10" s="79"/>
      <c r="F10" s="80"/>
      <c r="G10" s="36">
        <v>4357183.7023641746</v>
      </c>
      <c r="H10" s="10" t="s">
        <v>4</v>
      </c>
      <c r="I10" s="1"/>
    </row>
    <row r="11" spans="1:9" x14ac:dyDescent="0.25">
      <c r="A11" s="1"/>
      <c r="B11" s="78" t="s">
        <v>102</v>
      </c>
      <c r="C11" s="79"/>
      <c r="D11" s="79"/>
      <c r="E11" s="79"/>
      <c r="F11" s="80"/>
      <c r="G11" s="36">
        <v>2229506.8585542999</v>
      </c>
      <c r="H11" s="10" t="s">
        <v>4</v>
      </c>
      <c r="I11" s="1"/>
    </row>
    <row r="12" spans="1:9" x14ac:dyDescent="0.25">
      <c r="A12" s="1"/>
      <c r="B12" s="71" t="s">
        <v>48</v>
      </c>
      <c r="C12" s="72"/>
      <c r="D12" s="72"/>
      <c r="E12" s="72"/>
      <c r="F12" s="73"/>
      <c r="G12" s="34">
        <f>SUM(G9:G11)</f>
        <v>7521653.8223408414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113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104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78" t="s">
        <v>108</v>
      </c>
      <c r="C9" s="79"/>
      <c r="D9" s="79"/>
      <c r="E9" s="79"/>
      <c r="F9" s="80"/>
      <c r="G9" s="20">
        <f>'Fane 3. Grundlag'!G12-'Fane 3. Grundlag'!G11</f>
        <v>5292146.9637865415</v>
      </c>
      <c r="H9" s="10" t="s">
        <v>4</v>
      </c>
      <c r="I9" s="1"/>
    </row>
    <row r="10" spans="1:9" x14ac:dyDescent="0.25">
      <c r="A10" s="1"/>
      <c r="B10" s="78" t="s">
        <v>28</v>
      </c>
      <c r="C10" s="79"/>
      <c r="D10" s="79"/>
      <c r="E10" s="79"/>
      <c r="F10" s="80"/>
      <c r="G10" s="43">
        <f>1.7</f>
        <v>1.7</v>
      </c>
      <c r="H10" s="10" t="s">
        <v>75</v>
      </c>
      <c r="I10" s="1"/>
    </row>
    <row r="11" spans="1:9" x14ac:dyDescent="0.25">
      <c r="A11" s="1"/>
      <c r="B11" s="71" t="s">
        <v>28</v>
      </c>
      <c r="C11" s="72"/>
      <c r="D11" s="72"/>
      <c r="E11" s="72"/>
      <c r="F11" s="73"/>
      <c r="G11" s="34">
        <f>$G$9*$G$10/100</f>
        <v>89966.498384371196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114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1" t="s">
        <v>105</v>
      </c>
      <c r="C8" s="72"/>
      <c r="D8" s="72"/>
      <c r="E8" s="72"/>
      <c r="F8" s="72"/>
      <c r="G8" s="72"/>
      <c r="H8" s="73"/>
      <c r="I8" s="1"/>
    </row>
    <row r="9" spans="1:9" x14ac:dyDescent="0.25">
      <c r="A9" s="1"/>
      <c r="B9" s="78" t="s">
        <v>77</v>
      </c>
      <c r="C9" s="79"/>
      <c r="D9" s="79"/>
      <c r="E9" s="79"/>
      <c r="F9" s="80"/>
      <c r="G9" s="36">
        <v>-879883</v>
      </c>
      <c r="H9" s="10" t="s">
        <v>4</v>
      </c>
      <c r="I9" s="1"/>
    </row>
    <row r="10" spans="1:9" x14ac:dyDescent="0.25">
      <c r="A10" s="1"/>
      <c r="B10" s="78" t="s">
        <v>78</v>
      </c>
      <c r="C10" s="79"/>
      <c r="D10" s="79"/>
      <c r="E10" s="79"/>
      <c r="F10" s="80"/>
      <c r="G10" s="36">
        <v>531329</v>
      </c>
      <c r="H10" s="10" t="s">
        <v>4</v>
      </c>
      <c r="I10" s="1"/>
    </row>
    <row r="11" spans="1:9" x14ac:dyDescent="0.25">
      <c r="A11" s="1"/>
      <c r="B11" s="85" t="s">
        <v>92</v>
      </c>
      <c r="C11" s="86"/>
      <c r="D11" s="86"/>
      <c r="E11" s="86"/>
      <c r="F11" s="87"/>
      <c r="G11" s="38">
        <v>348554</v>
      </c>
      <c r="H11" s="23" t="s">
        <v>4</v>
      </c>
      <c r="I11" s="1"/>
    </row>
    <row r="12" spans="1:9" x14ac:dyDescent="0.25">
      <c r="A12" s="1"/>
      <c r="B12" s="78" t="s">
        <v>79</v>
      </c>
      <c r="C12" s="79"/>
      <c r="D12" s="79"/>
      <c r="E12" s="79"/>
      <c r="F12" s="80"/>
      <c r="G12" s="36">
        <v>4</v>
      </c>
      <c r="H12" s="10" t="s">
        <v>4</v>
      </c>
      <c r="I12" s="1"/>
    </row>
    <row r="13" spans="1:9" x14ac:dyDescent="0.25">
      <c r="A13" s="1"/>
      <c r="B13" s="71" t="s">
        <v>76</v>
      </c>
      <c r="C13" s="72"/>
      <c r="D13" s="72"/>
      <c r="E13" s="72"/>
      <c r="F13" s="73"/>
      <c r="G13" s="34">
        <f>G11/G12</f>
        <v>87138.5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4" t="s">
        <v>115</v>
      </c>
      <c r="C3" s="74"/>
      <c r="D3" s="74"/>
      <c r="E3" s="74"/>
      <c r="F3" s="74"/>
      <c r="G3" s="74"/>
      <c r="H3" s="1"/>
    </row>
    <row r="4" spans="1:8" ht="15" customHeight="1" x14ac:dyDescent="0.25">
      <c r="A4" s="1"/>
      <c r="B4" s="74"/>
      <c r="C4" s="74"/>
      <c r="D4" s="74"/>
      <c r="E4" s="74"/>
      <c r="F4" s="74"/>
      <c r="G4" s="7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1" t="s">
        <v>6</v>
      </c>
      <c r="C8" s="72"/>
      <c r="D8" s="72"/>
      <c r="E8" s="72"/>
      <c r="F8" s="72"/>
      <c r="G8" s="73"/>
      <c r="H8" s="1"/>
    </row>
    <row r="9" spans="1:8" ht="39" customHeight="1" x14ac:dyDescent="0.25">
      <c r="A9" s="1"/>
      <c r="B9" s="41" t="s">
        <v>0</v>
      </c>
      <c r="C9" s="17" t="s">
        <v>1</v>
      </c>
      <c r="D9" s="24" t="s">
        <v>2</v>
      </c>
      <c r="E9" s="24" t="s">
        <v>80</v>
      </c>
      <c r="F9" s="88" t="s">
        <v>3</v>
      </c>
      <c r="G9" s="88"/>
      <c r="H9" s="1"/>
    </row>
    <row r="10" spans="1:8" x14ac:dyDescent="0.25">
      <c r="A10" s="1"/>
      <c r="B10" s="42" t="s">
        <v>110</v>
      </c>
      <c r="C10" s="39">
        <v>2015</v>
      </c>
      <c r="D10" s="39">
        <v>75</v>
      </c>
      <c r="E10" s="36">
        <v>324466</v>
      </c>
      <c r="F10" s="20">
        <f>E10/D10</f>
        <v>4326.2133333333331</v>
      </c>
      <c r="G10" s="10" t="s">
        <v>4</v>
      </c>
      <c r="H10" s="1"/>
    </row>
    <row r="11" spans="1:8" x14ac:dyDescent="0.25">
      <c r="A11" s="1"/>
      <c r="B11" s="71" t="s">
        <v>5</v>
      </c>
      <c r="C11" s="72"/>
      <c r="D11" s="72"/>
      <c r="E11" s="73"/>
      <c r="F11" s="34">
        <f>SUM(F10:F10)</f>
        <v>4326.2133333333331</v>
      </c>
      <c r="G11" s="18" t="s">
        <v>4</v>
      </c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6"/>
      <c r="B16" s="6"/>
      <c r="C16" s="6"/>
      <c r="D16" s="6"/>
      <c r="E16" s="6"/>
      <c r="F16" s="6"/>
      <c r="G16" s="6"/>
      <c r="H16" s="6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</sheetData>
  <sheetProtection password="C6BD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2016-10-17T13:27:12Z</dcterms:modified>
</cp:coreProperties>
</file>