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95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F10" i="2"/>
  <c r="F11" i="2"/>
  <c r="F12" i="2"/>
  <c r="C9" i="4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5" i="3" l="1"/>
  <c r="C22" i="8" s="1"/>
  <c r="C13" i="15"/>
  <c r="C15" i="15" s="1"/>
  <c r="C11" i="8" s="1"/>
  <c r="C14" i="16"/>
  <c r="C8" i="8" s="1"/>
  <c r="C9" i="9"/>
  <c r="C15" i="8" s="1"/>
  <c r="C12" i="8"/>
  <c r="E29" i="19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1" i="7" s="1"/>
  <c r="F13" i="2" l="1"/>
  <c r="F14" i="2"/>
  <c r="C9" i="12" l="1"/>
  <c r="C31" i="8" s="1"/>
  <c r="E31" i="8" s="1"/>
  <c r="F8" i="2" l="1"/>
  <c r="F8" i="7"/>
  <c r="F10" i="7" s="1"/>
  <c r="F15" i="2" l="1"/>
  <c r="C9" i="10" s="1"/>
  <c r="C15" i="11" l="1"/>
  <c r="C28" i="8" s="1"/>
  <c r="C15" i="4"/>
  <c r="C26" i="8" s="1"/>
  <c r="C27" i="3"/>
  <c r="C24" i="8" s="1"/>
  <c r="F12" i="7"/>
  <c r="C18" i="8" s="1"/>
  <c r="C21" i="3"/>
  <c r="C23" i="8" s="1"/>
  <c r="C10" i="3"/>
  <c r="C21" i="8" s="1"/>
  <c r="C25" i="8"/>
  <c r="C10" i="10"/>
  <c r="C17" i="8" s="1"/>
  <c r="F17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<sst xmlns="http://schemas.openxmlformats.org/spreadsheetml/2006/main" count="378" uniqueCount="201">
  <si>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</si>
  <si>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</si>
  <si>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</si>
  <si>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</si>
  <si>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</si>
  <si>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</si>
  <si>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</si>
  <si>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</si>
  <si>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</si>
  <si>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</si>
  <si>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</si>
  <si>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</si>
  <si>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</si>
  <si>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</si>
  <si>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</si>
  <si>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</si>
  <si>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</si>
  <si>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</si>
  <si>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</si>
  <si>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</si>
  <si>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</si>
  <si>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</si>
  <si>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</si>
  <si>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</si>
  <si>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</si>
  <si>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</si>
  <si>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</si>
  <si>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</si>
  <si>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</si>
  <si>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</si>
  <si>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</si>
  <si>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</si>
  <si>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</si>
  <si>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</si>
  <si>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</si>
  <si>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</si>
  <si>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</si>
  <si>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</si>
  <si>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</si>
  <si>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</si>
  <si>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</si>
  <si>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</si>
  <si>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</si>
  <si>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</si>
  <si>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</si>
  <si>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</si>
  <si>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</si>
  <si>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</si>
  <si>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</si>
  <si>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</si>
  <si>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</si>
  <si>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</si>
  <si>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</si>
  <si>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</si>
  <si>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</si>
  <si>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</si>
  <si>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</si>
  <si>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</si>
  <si>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</si>
  <si>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</si>
  <si>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</si>
  <si>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</si>
  <si>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</si>
  <si>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</si>
  <si>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</si>
  <si>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</si>
  <si>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</si>
  <si>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</si>
  <si>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</si>
  <si>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</si>
  <si>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</si>
  <si>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</si>
  <si>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</si>
  <si>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</si>
  <si>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</si>
  <si>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</si>
  <si>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</si>
  <si>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</si>
  <si>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</si>
  <si>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</si>
  <si>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</si>
  <si>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</si>
  <si>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</si>
  <si>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</si>
  <si>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</si>
  <si>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</si>
  <si>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</si>
  <si>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</si>
  <si>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</si>
  <si>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</si>
  <si>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</si>
  <si>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</si>
  <si>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</si>
  <si>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</si>
  <si>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</si>
  <si>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</si>
  <si>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</si>
  <si>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</si>
  <si>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</si>
  <si>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</si>
  <si>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</si>
  <si>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</si>
  <si>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</si>
  <si>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</si>
  <si>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</si>
  <si>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</si>
  <si>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</si>
  <si>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</si>
  <si>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</si>
  <si>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</si>
  <si>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</si>
  <si>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</si>
  <si>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</si>
  <si>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</si>
  <si>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</si>
  <si>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</si>
  <si>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</si>
  <si>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</si>
  <si>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</si>
  <si>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</si>
  <si>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</si>
  <si>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</si>
  <si>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</si>
  <si>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</si>
  <si>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</si>
  <si>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</si>
  <si>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</si>
  <si>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</si>
  <si>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</si>
  <si>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</si>
  <si>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</si>
  <si>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</si>
  <si>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</si>
  <si>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</si>
  <si>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</si>
  <si>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</si>
  <si>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</si>
  <si>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</si>
  <si>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</si>
  <si>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</si>
  <si>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</si>
  <si>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</si>
  <si>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</si>
  <si>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</si>
  <si>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</si>
  <si>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</si>
  <si>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</si>
  <si>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</si>
  <si>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</si>
  <si>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</si>
  <si>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</si>
  <si>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</si>
  <si>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</si>
  <si>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</si>
  <si>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</si>
  <si>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</si>
  <si>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</si>
  <si>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</si>
  <si>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</si>
  <si>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</si>
  <si>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</si>
  <si>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</si>
  <si>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</si>
  <si>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</si>
  <si>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</si>
  <si>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</si>
  <si>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</si>
  <si>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</si>
  <si>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</si>
  <si>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</si>
  <si>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</si>
  <si>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</si>
  <si>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</si>
  <si>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</si>
  <si>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</si>
  <si>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</si>
  <si>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</si>
  <si>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</si>
  <si>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</si>
  <si>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</si>
  <si>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</si>
  <si>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SMS-tjeneste</t>
  </si>
  <si>
    <t>Deltagelse i lokalt vandråd</t>
  </si>
  <si>
    <t>SRO-brønd/kvarterbrønd/sektionsbrønd, Mek./EL</t>
  </si>
  <si>
    <t>2014</t>
  </si>
  <si>
    <t>15</t>
  </si>
  <si>
    <t>SRO-brønd/kvarterbrønd/sektionsbrønd, SRO</t>
  </si>
  <si>
    <t>10</t>
  </si>
  <si>
    <t>Elanlæg</t>
  </si>
  <si>
    <t>20</t>
  </si>
  <si>
    <t>Ø110 mm &lt; Ledningsnet ≤ Ø 250 mm</t>
  </si>
  <si>
    <t>75</t>
  </si>
  <si>
    <t>Køretøjer, personbil</t>
  </si>
  <si>
    <t>5</t>
  </si>
  <si>
    <t>Autokontering (software)</t>
  </si>
  <si>
    <t>Ejendomsskatter</t>
  </si>
  <si>
    <t>Køb af ydelser og produkter, der er omfattet af prisloftreguleringen, hos et andet selskab</t>
  </si>
  <si>
    <t>Sorø Vand AS</t>
  </si>
  <si>
    <t>V172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</si>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</sst>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>
      <selection activeCell="C30" sqref="C30"/>
    </sheetView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3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Sorø Vand AS</v>
      </c>
      <c r="B1" s="56"/>
      <c r="C1" s="56"/>
      <c r="D1" s="56"/>
      <c r="E1" s="56"/>
    </row>
    <row r="2" spans="1:5" x14ac:dyDescent="0.25">
      <c r="A2" s="220" t="str">
        <f>'1. Forside'!A2</f>
        <v>V172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181</v>
      </c>
      <c r="C7" s="51">
        <v>9538</v>
      </c>
      <c r="D7" s="190" t="s">
        <v>0</v>
      </c>
      <c r="E7" s="56"/>
    </row>
    <row r="8" spans="1:5" x14ac:dyDescent="0.25">
      <c r="A8" s="56"/>
      <c r="B8" s="212" t="s">
        <v>182</v>
      </c>
      <c r="C8" s="51">
        <v>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9538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146</v>
      </c>
      <c r="C12" s="192"/>
      <c r="D12" s="189"/>
      <c r="E12" s="56"/>
    </row>
    <row r="13" spans="1:5" ht="16.7" customHeight="1" x14ac:dyDescent="0.25">
      <c r="A13" s="56"/>
      <c r="B13" s="108" t="s">
        <v>147</v>
      </c>
      <c r="C13" s="19">
        <v>0</v>
      </c>
      <c r="D13" s="151" t="s">
        <v>0</v>
      </c>
      <c r="E13" s="56"/>
    </row>
    <row r="14" spans="1:5" ht="16.7" customHeight="1" x14ac:dyDescent="0.25">
      <c r="A14" s="56"/>
      <c r="B14" s="108" t="s">
        <v>148</v>
      </c>
      <c r="C14" s="40">
        <v>0</v>
      </c>
      <c r="D14" s="151" t="s">
        <v>0</v>
      </c>
      <c r="E14" s="56"/>
    </row>
    <row r="15" spans="1:5" x14ac:dyDescent="0.25">
      <c r="A15" s="56"/>
      <c r="B15" s="28" t="s">
        <v>149</v>
      </c>
      <c r="C15" s="55">
        <f>C13-C14</f>
        <v>0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Sorø Vand AS</v>
      </c>
      <c r="B1" s="26"/>
      <c r="C1" s="26"/>
      <c r="D1" s="26"/>
      <c r="E1" s="26"/>
    </row>
    <row r="2" spans="1:5" x14ac:dyDescent="0.25">
      <c r="A2" s="221" t="str">
        <f>'1. Forside'!A2</f>
        <v>V172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1693.53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15389.68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-13696.15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18278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-25000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43278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Sorø Vand AS</v>
      </c>
      <c r="B1" s="26"/>
      <c r="C1" s="26"/>
      <c r="D1" s="26"/>
      <c r="E1" s="26"/>
    </row>
    <row r="2" spans="1:5" x14ac:dyDescent="0.25">
      <c r="A2" s="221" t="str">
        <f>'1. Forside'!A2</f>
        <v>V172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-690653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-690653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Sorø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V172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9856656.6645708196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2676259.0306635131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354800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194931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46000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3271990.0306635131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105008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18000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123008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-1683046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-457106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-12051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-2152203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1242795.0306635131</v>
      </c>
      <c r="D27" s="79" t="s">
        <v>0</v>
      </c>
      <c r="E27" s="10">
        <f>IF(C27&lt;0,0,-C27)</f>
        <v>-1242795.0306635131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10166041.15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10166041.15</v>
      </c>
      <c r="D36" s="79" t="s">
        <v>0</v>
      </c>
      <c r="E36" s="10">
        <f>-C36</f>
        <v>-10166041.15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-1552179.5160926934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Sorø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V172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188918</v>
      </c>
      <c r="D7" s="222" t="s">
        <v>0</v>
      </c>
      <c r="E7" s="223">
        <v>434253.57917855633</v>
      </c>
      <c r="F7" s="222" t="s">
        <v>0</v>
      </c>
      <c r="G7" s="223">
        <v>503342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-188918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188918</v>
      </c>
      <c r="D11" s="226" t="s">
        <v>0</v>
      </c>
      <c r="E11" s="55">
        <f>C11+E7-E8-E9</f>
        <v>623171.57917855633</v>
      </c>
      <c r="F11" s="226" t="s">
        <v>0</v>
      </c>
      <c r="G11" s="55">
        <f>E11+G7-G8-G9</f>
        <v>1126513.5791785563</v>
      </c>
      <c r="H11" s="226" t="s">
        <v>0</v>
      </c>
      <c r="I11" s="55">
        <f>G11+I7-I8-I9</f>
        <v>1126513.5791785563</v>
      </c>
      <c r="J11" s="226" t="s">
        <v>0</v>
      </c>
      <c r="K11" s="55">
        <f>K7-K8-K9+K10+I11</f>
        <v>937595.57917855633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Sorø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V172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3210033.025625241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-12198.125497375915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-111709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3086125.9001278649</v>
      </c>
      <c r="D13" s="79" t="s">
        <v>0</v>
      </c>
      <c r="E13" s="6">
        <f>C13</f>
        <v>3086125.9001278649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2612372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199</v>
      </c>
      <c r="C16" s="14">
        <f>'6. Gennemførte investeringer'!F17</f>
        <v>466378.71333333332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123107.72666666668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investeringer'!F12</f>
        <v>73333.333333333328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3275191.7733333334</v>
      </c>
      <c r="D19" s="79" t="s">
        <v>0</v>
      </c>
      <c r="E19" s="8">
        <f>C19</f>
        <v>3275191.7733333334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224743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3288592.89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34680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1116931.7400000002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servicemål'!C9</f>
        <v>9538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servicemål'!C15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-13696.15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43278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4704067.4800000004</v>
      </c>
      <c r="D29" s="79" t="s">
        <v>0</v>
      </c>
      <c r="E29" s="6">
        <f>C29</f>
        <v>4704067.4800000004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-1552179.5160926934</v>
      </c>
      <c r="D33" s="79" t="s">
        <v>0</v>
      </c>
      <c r="E33" s="12">
        <f>C33</f>
        <v>-1552179.5160926934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9513205.6373685058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503613.43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18.88989663633177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12.359902211838364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Sorø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V172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3210033.025625241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3210033.025625241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3210033.025625241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-12198.125497375915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Sorø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V172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2294852.6100194845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3197834.9001278649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3210033.025625241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446836.59716703353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111709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Sorø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V172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111040847.82490267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2612372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2612372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0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Sorø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V172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5060</v>
      </c>
      <c r="F8" s="34">
        <f t="shared" ref="F8:F14" si="0">E8/D8</f>
        <v>337.33333333333331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187</v>
      </c>
      <c r="E9" s="32">
        <v>1750</v>
      </c>
      <c r="F9" s="34">
        <f t="shared" ref="F9:F12" si="1">E9/D9</f>
        <v>175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184</v>
      </c>
      <c r="D10" s="31" t="s">
        <v>189</v>
      </c>
      <c r="E10" s="32">
        <v>200723</v>
      </c>
      <c r="F10" s="34">
        <f t="shared" si="1"/>
        <v>10036.15</v>
      </c>
      <c r="G10" s="35" t="s">
        <v>0</v>
      </c>
      <c r="H10" s="26"/>
    </row>
    <row r="11" spans="1:8" s="148" customFormat="1" x14ac:dyDescent="0.25">
      <c r="A11" s="26"/>
      <c r="B11" s="29" t="s">
        <v>190</v>
      </c>
      <c r="C11" s="30" t="s">
        <v>184</v>
      </c>
      <c r="D11" s="31" t="s">
        <v>191</v>
      </c>
      <c r="E11" s="32">
        <v>1002166</v>
      </c>
      <c r="F11" s="34">
        <f t="shared" si="1"/>
        <v>13362.213333333333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 t="s">
        <v>184</v>
      </c>
      <c r="D12" s="31" t="s">
        <v>185</v>
      </c>
      <c r="E12" s="32">
        <v>167697</v>
      </c>
      <c r="F12" s="34">
        <f t="shared" si="1"/>
        <v>11179.8</v>
      </c>
      <c r="G12" s="35" t="s">
        <v>0</v>
      </c>
      <c r="H12" s="26"/>
    </row>
    <row r="13" spans="1:8" s="148" customFormat="1" x14ac:dyDescent="0.25">
      <c r="A13" s="26"/>
      <c r="B13" s="29" t="s">
        <v>192</v>
      </c>
      <c r="C13" s="30" t="s">
        <v>184</v>
      </c>
      <c r="D13" s="31" t="s">
        <v>193</v>
      </c>
      <c r="E13" s="32">
        <v>299035</v>
      </c>
      <c r="F13" s="34">
        <f t="shared" si="0"/>
        <v>59807</v>
      </c>
      <c r="G13" s="35" t="s">
        <v>0</v>
      </c>
      <c r="H13" s="26"/>
    </row>
    <row r="14" spans="1:8" s="148" customFormat="1" x14ac:dyDescent="0.25">
      <c r="A14" s="26"/>
      <c r="B14" s="29" t="s">
        <v>194</v>
      </c>
      <c r="C14" s="30" t="s">
        <v>184</v>
      </c>
      <c r="D14" s="31">
        <v>5</v>
      </c>
      <c r="E14" s="32">
        <v>6616</v>
      </c>
      <c r="F14" s="34">
        <f t="shared" si="0"/>
        <v>1323.2</v>
      </c>
      <c r="G14" s="35" t="s">
        <v>0</v>
      </c>
      <c r="H14" s="26"/>
    </row>
    <row r="15" spans="1:8" s="148" customFormat="1" x14ac:dyDescent="0.25">
      <c r="A15" s="26"/>
      <c r="B15" s="23" t="s">
        <v>71</v>
      </c>
      <c r="C15" s="158"/>
      <c r="D15" s="158"/>
      <c r="E15" s="158"/>
      <c r="F15" s="36">
        <f>SUM(F8:F14)</f>
        <v>96220.69666666667</v>
      </c>
      <c r="G15" s="37" t="s">
        <v>0</v>
      </c>
      <c r="H15" s="26"/>
    </row>
    <row r="16" spans="1:8" s="148" customFormat="1" x14ac:dyDescent="0.25">
      <c r="A16" s="26"/>
      <c r="B16" s="107" t="s">
        <v>132</v>
      </c>
      <c r="C16" s="159"/>
      <c r="D16" s="159"/>
      <c r="E16" s="159"/>
      <c r="F16" s="66">
        <v>370158.01666666666</v>
      </c>
      <c r="G16" s="37" t="s">
        <v>0</v>
      </c>
      <c r="H16" s="26"/>
    </row>
    <row r="17" spans="1:8" s="148" customFormat="1" x14ac:dyDescent="0.25">
      <c r="A17" s="26"/>
      <c r="B17" s="39" t="s">
        <v>68</v>
      </c>
      <c r="C17" s="160"/>
      <c r="D17" s="160"/>
      <c r="E17" s="161"/>
      <c r="F17" s="38">
        <f>F15+F16</f>
        <v>466378.71333333332</v>
      </c>
      <c r="G17" s="38" t="s">
        <v>0</v>
      </c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hidden="1" x14ac:dyDescent="0.25"/>
    <row r="22" spans="1:8" s="148" customFormat="1" hidden="1" x14ac:dyDescent="0.25"/>
    <row r="23" spans="1:8" s="148" customFormat="1" hidden="1" x14ac:dyDescent="0.25"/>
    <row r="24" spans="1:8" s="148" customFormat="1" ht="14.45" hidden="1" customHeight="1" x14ac:dyDescent="0.25"/>
    <row r="25" spans="1:8" s="148" customFormat="1" ht="14.4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Sorø Vand AS</v>
      </c>
      <c r="B1" s="162"/>
      <c r="C1" s="162"/>
      <c r="D1" s="162"/>
      <c r="E1" s="162"/>
    </row>
    <row r="2" spans="1:5" x14ac:dyDescent="0.25">
      <c r="A2" s="1" t="str">
        <f>'1. Forside'!A2</f>
        <v>V172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32667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36666.666666666664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investeringer'!F15</f>
        <v>96220.69666666667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123107.72666666668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Sorø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V172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190</v>
      </c>
      <c r="C8" s="30">
        <v>2015</v>
      </c>
      <c r="D8" s="31">
        <v>75</v>
      </c>
      <c r="E8" s="32">
        <v>2750000</v>
      </c>
      <c r="F8" s="45">
        <f>E8/D8</f>
        <v>36666.666666666664</v>
      </c>
      <c r="G8" s="35" t="s">
        <v>0</v>
      </c>
      <c r="H8" s="26"/>
    </row>
    <row r="9" spans="1:8" s="148" customFormat="1" x14ac:dyDescent="0.25">
      <c r="A9" s="26"/>
      <c r="B9" s="29" t="s">
        <v>190</v>
      </c>
      <c r="C9" s="30">
        <v>2016</v>
      </c>
      <c r="D9" s="31">
        <v>75</v>
      </c>
      <c r="E9" s="32">
        <v>2750000</v>
      </c>
      <c r="F9" s="45">
        <f t="shared" ref="F9" si="0">E9/D9</f>
        <v>36666.666666666664</v>
      </c>
      <c r="G9" s="35" t="s">
        <v>0</v>
      </c>
      <c r="H9" s="26"/>
    </row>
    <row r="10" spans="1:8" s="148" customFormat="1" x14ac:dyDescent="0.25">
      <c r="A10" s="26"/>
      <c r="B10" s="109" t="s">
        <v>72</v>
      </c>
      <c r="C10" s="165"/>
      <c r="D10" s="166"/>
      <c r="E10" s="167"/>
      <c r="F10" s="46">
        <f>SUMIF(C8:C9,"2015",F8:F9)</f>
        <v>36666.666666666664</v>
      </c>
      <c r="G10" s="47" t="s">
        <v>0</v>
      </c>
      <c r="H10" s="26"/>
    </row>
    <row r="11" spans="1:8" s="148" customFormat="1" x14ac:dyDescent="0.25">
      <c r="A11" s="26"/>
      <c r="B11" s="107" t="s">
        <v>130</v>
      </c>
      <c r="C11" s="168"/>
      <c r="D11" s="169"/>
      <c r="E11" s="170"/>
      <c r="F11" s="46">
        <f>SUMIF(C8:C9,"2016",F8:F9)</f>
        <v>36666.666666666664</v>
      </c>
      <c r="G11" s="47" t="s">
        <v>0</v>
      </c>
      <c r="H11" s="26"/>
    </row>
    <row r="12" spans="1:8" s="148" customFormat="1" x14ac:dyDescent="0.25">
      <c r="A12" s="26"/>
      <c r="B12" s="50" t="s">
        <v>36</v>
      </c>
      <c r="C12" s="171"/>
      <c r="D12" s="172"/>
      <c r="E12" s="172"/>
      <c r="F12" s="48">
        <f>F10+F11</f>
        <v>73333.333333333328</v>
      </c>
      <c r="G12" s="49" t="s">
        <v>0</v>
      </c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173"/>
      <c r="G15" s="173"/>
      <c r="H15" s="26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t="12" hidden="1" customHeight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>
      <selection activeCell="B15" sqref="B15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Sorø Vand AS</v>
      </c>
      <c r="B1" s="56"/>
      <c r="C1" s="56"/>
      <c r="D1" s="176"/>
      <c r="E1" s="56"/>
    </row>
    <row r="2" spans="1:5" x14ac:dyDescent="0.25">
      <c r="A2" s="220" t="str">
        <f>'1. Forside'!A2</f>
        <v>V172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33162</v>
      </c>
      <c r="D7" s="181" t="s">
        <v>0</v>
      </c>
      <c r="E7" s="56"/>
    </row>
    <row r="8" spans="1:5" x14ac:dyDescent="0.25">
      <c r="A8" s="56"/>
      <c r="B8" s="206" t="s">
        <v>195</v>
      </c>
      <c r="C8" s="51">
        <v>56581</v>
      </c>
      <c r="D8" s="181" t="s">
        <v>0</v>
      </c>
      <c r="E8" s="56"/>
    </row>
    <row r="9" spans="1:5" x14ac:dyDescent="0.25">
      <c r="A9" s="56"/>
      <c r="B9" s="206" t="s">
        <v>196</v>
      </c>
      <c r="C9" s="51">
        <v>135000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224743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176</v>
      </c>
      <c r="C13" s="178"/>
      <c r="D13" s="179"/>
      <c r="E13" s="56"/>
    </row>
    <row r="14" spans="1:5" x14ac:dyDescent="0.25">
      <c r="A14" s="56"/>
      <c r="B14" s="53" t="s">
        <v>200</v>
      </c>
      <c r="C14" s="180">
        <v>3288592.89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3288592.89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19600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15080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34680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4346559.74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3229628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1116931.7400000002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2015-09-08T07:53:21Z</cp:lastPrinted>
  <dcterms:created xsi:type="dcterms:W3CDTF">2014-01-17T08:54:17Z</dcterms:created>
  <dcterms:modified xsi:type="dcterms:W3CDTF">2015-09-17T12:49:11Z</dcterms:modified>
</cp:coreProperties>
</file>